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235" windowHeight="7425" tabRatio="996" activeTab="2"/>
  </bookViews>
  <sheets>
    <sheet name="доходы 2017" sheetId="4" r:id="rId1"/>
    <sheet name="доходы 18(19)" sheetId="28" r:id="rId2"/>
    <sheet name="расходы 2017" sheetId="29" r:id="rId3"/>
    <sheet name="расходы 18(19)" sheetId="39" r:id="rId4"/>
    <sheet name="программы 2017" sheetId="31" r:id="rId5"/>
    <sheet name="программы 18(19)" sheetId="40" r:id="rId6"/>
    <sheet name="разделы 2017" sheetId="32" r:id="rId7"/>
    <sheet name="разделы 18(19)" sheetId="41" r:id="rId8"/>
    <sheet name="расходы по структуре 2017" sheetId="33" r:id="rId9"/>
    <sheet name="расходы по структуре 18(19)" sheetId="42" r:id="rId10"/>
    <sheet name="ДФ 2017" sheetId="34" r:id="rId11"/>
    <sheet name="ДФ 18(19)" sheetId="36" r:id="rId12"/>
    <sheet name="иные мт 2017" sheetId="11" r:id="rId13"/>
    <sheet name="иные мт 18(19)" sheetId="37" r:id="rId14"/>
    <sheet name="дефицит 2017" sheetId="19" r:id="rId15"/>
    <sheet name="дефицит 18(19)" sheetId="38" r:id="rId16"/>
    <sheet name="гл. админист доход" sheetId="14" r:id="rId17"/>
    <sheet name="г. админист дефицита" sheetId="16" r:id="rId18"/>
    <sheet name="полномочия 2017" sheetId="17" r:id="rId19"/>
    <sheet name="мун.долг 2017" sheetId="18" r:id="rId20"/>
    <sheet name="мун.долг 2018" sheetId="43" r:id="rId21"/>
    <sheet name="мун.долг 2019" sheetId="44" r:id="rId22"/>
    <sheet name="Лист1" sheetId="45" r:id="rId23"/>
  </sheets>
  <definedNames>
    <definedName name="_xlnm._FilterDatabase" localSheetId="5" hidden="1">'программы 18(19)'!$A$5:$E$216</definedName>
    <definedName name="_xlnm._FilterDatabase" localSheetId="4" hidden="1">'программы 2017'!$A$5:$D$223</definedName>
    <definedName name="_xlnm._FilterDatabase" localSheetId="7" hidden="1">'разделы 18(19)'!$A$6:$D$32</definedName>
    <definedName name="_xlnm._FilterDatabase" localSheetId="6" hidden="1">'разделы 2017'!$A$6:$D$32</definedName>
    <definedName name="_xlnm._FilterDatabase" localSheetId="3" hidden="1">'расходы 18(19)'!$A$5:$F$254</definedName>
    <definedName name="_xlnm._FilterDatabase" localSheetId="2" hidden="1">'расходы 2017'!$A$5:$F$267</definedName>
    <definedName name="_xlnm._FilterDatabase" localSheetId="9" hidden="1">'расходы по структуре 18(19)'!$A$5:$G$330</definedName>
    <definedName name="_xlnm._FilterDatabase" localSheetId="8" hidden="1">'расходы по структуре 2017'!$A$5:$G$336</definedName>
    <definedName name="_xlnm.Print_Area" localSheetId="1">'доходы 18(19)'!$A$1:$D$37</definedName>
    <definedName name="_xlnm.Print_Area" localSheetId="0">'доходы 2017'!$A$1:$C$33</definedName>
    <definedName name="_xlnm.Print_Area" localSheetId="7">'разделы 18(19)'!$A$1:$E$32</definedName>
    <definedName name="_xlnm.Print_Area" localSheetId="6">'разделы 2017'!$A$1:$D$32</definedName>
  </definedNames>
  <calcPr calcId="145621"/>
  <fileRecoveryPr autoRecover="0"/>
</workbook>
</file>

<file path=xl/calcChain.xml><?xml version="1.0" encoding="utf-8"?>
<calcChain xmlns="http://schemas.openxmlformats.org/spreadsheetml/2006/main">
  <c r="G42" i="33" l="1"/>
  <c r="G41" i="33" s="1"/>
  <c r="G40" i="33" s="1"/>
  <c r="G39" i="33" s="1"/>
  <c r="G38" i="33" s="1"/>
  <c r="D178" i="31"/>
  <c r="F35" i="29"/>
  <c r="F34" i="29"/>
  <c r="F33" i="29" s="1"/>
  <c r="F32" i="29" s="1"/>
  <c r="F31" i="29" s="1"/>
  <c r="H235" i="42" l="1"/>
  <c r="G235" i="42"/>
  <c r="H121" i="42"/>
  <c r="G121" i="42"/>
  <c r="E26" i="41"/>
  <c r="D26" i="41"/>
  <c r="E13" i="41"/>
  <c r="D13" i="41"/>
  <c r="E211" i="40"/>
  <c r="D211" i="40"/>
  <c r="E60" i="40"/>
  <c r="D60" i="40"/>
  <c r="G92" i="39"/>
  <c r="F92" i="39"/>
  <c r="G182" i="39"/>
  <c r="F182" i="39"/>
  <c r="G217" i="33" l="1"/>
  <c r="G216" i="33" s="1"/>
  <c r="G215" i="33" s="1"/>
  <c r="G214" i="33" s="1"/>
  <c r="D19" i="32"/>
  <c r="D23" i="32"/>
  <c r="F173" i="29"/>
  <c r="F172" i="29" s="1"/>
  <c r="F171" i="29" s="1"/>
  <c r="E182" i="40"/>
  <c r="D182" i="40"/>
  <c r="D174" i="31"/>
  <c r="F94" i="29" l="1"/>
  <c r="F96" i="29"/>
  <c r="F95" i="29" s="1"/>
  <c r="D11" i="28" l="1"/>
  <c r="C11" i="28"/>
  <c r="D16" i="28"/>
  <c r="D15" i="28" s="1"/>
  <c r="C16" i="28"/>
  <c r="C15" i="28" s="1"/>
  <c r="C12" i="4"/>
  <c r="C11" i="4"/>
  <c r="C7" i="4"/>
  <c r="C6" i="4" s="1"/>
  <c r="H120" i="42" l="1"/>
  <c r="H119" i="42" s="1"/>
  <c r="H118" i="42" s="1"/>
  <c r="G120" i="42"/>
  <c r="G119" i="42" s="1"/>
  <c r="G118" i="42" s="1"/>
  <c r="H98" i="42"/>
  <c r="H24" i="42"/>
  <c r="H22" i="42" s="1"/>
  <c r="H21" i="42" s="1"/>
  <c r="H326" i="42"/>
  <c r="H325" i="42" s="1"/>
  <c r="H323" i="42"/>
  <c r="H322" i="42" s="1"/>
  <c r="H318" i="42"/>
  <c r="H317" i="42" s="1"/>
  <c r="H309" i="42"/>
  <c r="H308" i="42" s="1"/>
  <c r="H304" i="42"/>
  <c r="H303" i="42" s="1"/>
  <c r="H298" i="42"/>
  <c r="H297" i="42" s="1"/>
  <c r="H296" i="42" s="1"/>
  <c r="H294" i="42"/>
  <c r="H293" i="42" s="1"/>
  <c r="H292" i="42" s="1"/>
  <c r="H290" i="42"/>
  <c r="H289" i="42" s="1"/>
  <c r="H285" i="42"/>
  <c r="H284" i="42" s="1"/>
  <c r="H276" i="42"/>
  <c r="H275" i="42" s="1"/>
  <c r="H274" i="42" s="1"/>
  <c r="H273" i="42" s="1"/>
  <c r="H271" i="42"/>
  <c r="H270" i="42" s="1"/>
  <c r="H269" i="42" s="1"/>
  <c r="H267" i="42"/>
  <c r="H266" i="42" s="1"/>
  <c r="H265" i="42" s="1"/>
  <c r="H262" i="42"/>
  <c r="H261" i="42" s="1"/>
  <c r="H260" i="42" s="1"/>
  <c r="H259" i="42" s="1"/>
  <c r="H257" i="42"/>
  <c r="H256" i="42" s="1"/>
  <c r="H255" i="42" s="1"/>
  <c r="H254" i="42" s="1"/>
  <c r="H250" i="42"/>
  <c r="H249" i="42" s="1"/>
  <c r="H248" i="42" s="1"/>
  <c r="H247" i="42" s="1"/>
  <c r="H246" i="42" s="1"/>
  <c r="H244" i="42"/>
  <c r="H243" i="42" s="1"/>
  <c r="H242" i="42" s="1"/>
  <c r="H241" i="42" s="1"/>
  <c r="H240" i="42" s="1"/>
  <c r="H238" i="42"/>
  <c r="H237" i="42" s="1"/>
  <c r="H236" i="42" s="1"/>
  <c r="H234" i="42"/>
  <c r="H233" i="42" s="1"/>
  <c r="H232" i="42" s="1"/>
  <c r="H230" i="42"/>
  <c r="H229" i="42" s="1"/>
  <c r="H228" i="42" s="1"/>
  <c r="H222" i="42"/>
  <c r="H221" i="42" s="1"/>
  <c r="H220" i="42" s="1"/>
  <c r="H218" i="42"/>
  <c r="H217" i="42" s="1"/>
  <c r="H210" i="42"/>
  <c r="H209" i="42" s="1"/>
  <c r="H208" i="42" s="1"/>
  <c r="H207" i="42" s="1"/>
  <c r="H206" i="42" s="1"/>
  <c r="H205" i="42" s="1"/>
  <c r="H204" i="42" s="1"/>
  <c r="H202" i="42"/>
  <c r="H201" i="42" s="1"/>
  <c r="H200" i="42" s="1"/>
  <c r="H199" i="42" s="1"/>
  <c r="H198" i="42" s="1"/>
  <c r="H197" i="42" s="1"/>
  <c r="H196" i="42" s="1"/>
  <c r="H193" i="42"/>
  <c r="H192" i="42" s="1"/>
  <c r="H191" i="42" s="1"/>
  <c r="H188" i="42"/>
  <c r="H187" i="42" s="1"/>
  <c r="H186" i="42" s="1"/>
  <c r="H184" i="42"/>
  <c r="H183" i="42" s="1"/>
  <c r="H180" i="42"/>
  <c r="H179" i="42" s="1"/>
  <c r="H171" i="42"/>
  <c r="H170" i="42" s="1"/>
  <c r="H168" i="42"/>
  <c r="H167" i="42" s="1"/>
  <c r="H164" i="42"/>
  <c r="H163" i="42" s="1"/>
  <c r="H162" i="42" s="1"/>
  <c r="H160" i="42"/>
  <c r="H159" i="42" s="1"/>
  <c r="H158" i="42" s="1"/>
  <c r="H152" i="42"/>
  <c r="H151" i="42" s="1"/>
  <c r="H150" i="42" s="1"/>
  <c r="H149" i="42" s="1"/>
  <c r="H148" i="42" s="1"/>
  <c r="H146" i="42"/>
  <c r="H145" i="42" s="1"/>
  <c r="H144" i="42" s="1"/>
  <c r="H143" i="42" s="1"/>
  <c r="H142" i="42" s="1"/>
  <c r="H138" i="42"/>
  <c r="H137" i="42" s="1"/>
  <c r="H136" i="42" s="1"/>
  <c r="H135" i="42" s="1"/>
  <c r="H134" i="42" s="1"/>
  <c r="H133" i="42" s="1"/>
  <c r="H132" i="42" s="1"/>
  <c r="H128" i="42"/>
  <c r="H127" i="42" s="1"/>
  <c r="H126" i="42" s="1"/>
  <c r="H125" i="42" s="1"/>
  <c r="H124" i="42" s="1"/>
  <c r="H123" i="42" s="1"/>
  <c r="H122" i="42" s="1"/>
  <c r="H116" i="42"/>
  <c r="H115" i="42" s="1"/>
  <c r="H114" i="42" s="1"/>
  <c r="H112" i="42"/>
  <c r="H111" i="42" s="1"/>
  <c r="H109" i="42"/>
  <c r="H108" i="42" s="1"/>
  <c r="H104" i="42"/>
  <c r="H103" i="42" s="1"/>
  <c r="H101" i="42"/>
  <c r="H100" i="42" s="1"/>
  <c r="H96" i="42"/>
  <c r="H95" i="42" s="1"/>
  <c r="H89" i="42"/>
  <c r="H88" i="42" s="1"/>
  <c r="H87" i="42" s="1"/>
  <c r="H86" i="42" s="1"/>
  <c r="H83" i="42"/>
  <c r="H82" i="42" s="1"/>
  <c r="H80" i="42"/>
  <c r="H79" i="42" s="1"/>
  <c r="H74" i="42"/>
  <c r="H73" i="42" s="1"/>
  <c r="H72" i="42" s="1"/>
  <c r="H71" i="42" s="1"/>
  <c r="H70" i="42" s="1"/>
  <c r="H69" i="42" s="1"/>
  <c r="H67" i="42"/>
  <c r="H66" i="42" s="1"/>
  <c r="H65" i="42" s="1"/>
  <c r="H64" i="42" s="1"/>
  <c r="H63" i="42" s="1"/>
  <c r="H61" i="42"/>
  <c r="H60" i="42" s="1"/>
  <c r="H59" i="42" s="1"/>
  <c r="H58" i="42" s="1"/>
  <c r="H57" i="42" s="1"/>
  <c r="H54" i="42"/>
  <c r="H53" i="42" s="1"/>
  <c r="H52" i="42" s="1"/>
  <c r="H51" i="42" s="1"/>
  <c r="H50" i="42" s="1"/>
  <c r="H47" i="42"/>
  <c r="H46" i="42" s="1"/>
  <c r="H45" i="42" s="1"/>
  <c r="H44" i="42" s="1"/>
  <c r="H43" i="42" s="1"/>
  <c r="H42" i="42" s="1"/>
  <c r="H40" i="42"/>
  <c r="H39" i="42" s="1"/>
  <c r="H38" i="42" s="1"/>
  <c r="H37" i="42" s="1"/>
  <c r="H35" i="42"/>
  <c r="H34" i="42" s="1"/>
  <c r="H33" i="42" s="1"/>
  <c r="H32" i="42" s="1"/>
  <c r="H30" i="42"/>
  <c r="H29" i="42" s="1"/>
  <c r="H27" i="42"/>
  <c r="H26" i="42" s="1"/>
  <c r="H13" i="42"/>
  <c r="H12" i="42" s="1"/>
  <c r="H11" i="42" s="1"/>
  <c r="H10" i="42" s="1"/>
  <c r="H9" i="42" s="1"/>
  <c r="H8" i="42" s="1"/>
  <c r="H7" i="42" s="1"/>
  <c r="H78" i="42" l="1"/>
  <c r="H77" i="42" s="1"/>
  <c r="H76" i="42" s="1"/>
  <c r="H20" i="42"/>
  <c r="H19" i="42" s="1"/>
  <c r="H18" i="42" s="1"/>
  <c r="H17" i="42" s="1"/>
  <c r="H16" i="42" s="1"/>
  <c r="H316" i="42"/>
  <c r="H315" i="42" s="1"/>
  <c r="H314" i="42" s="1"/>
  <c r="H313" i="42" s="1"/>
  <c r="H312" i="42" s="1"/>
  <c r="H311" i="42" s="1"/>
  <c r="H264" i="42"/>
  <c r="H253" i="42" s="1"/>
  <c r="H252" i="42" s="1"/>
  <c r="H94" i="42"/>
  <c r="H227" i="42"/>
  <c r="H226" i="42" s="1"/>
  <c r="H225" i="42" s="1"/>
  <c r="H224" i="42" s="1"/>
  <c r="H166" i="42"/>
  <c r="H157" i="42" s="1"/>
  <c r="H156" i="42" s="1"/>
  <c r="H155" i="42" s="1"/>
  <c r="H154" i="42" s="1"/>
  <c r="H141" i="42"/>
  <c r="H140" i="42" s="1"/>
  <c r="H178" i="42"/>
  <c r="H177" i="42" s="1"/>
  <c r="H176" i="42" s="1"/>
  <c r="H175" i="42" s="1"/>
  <c r="H174" i="42" s="1"/>
  <c r="H173" i="42" s="1"/>
  <c r="H283" i="42"/>
  <c r="H282" i="42" s="1"/>
  <c r="H281" i="42" s="1"/>
  <c r="H56" i="42"/>
  <c r="H302" i="42"/>
  <c r="H301" i="42" s="1"/>
  <c r="H300" i="42" s="1"/>
  <c r="H107" i="42"/>
  <c r="H93" i="42" s="1"/>
  <c r="H92" i="42" s="1"/>
  <c r="H91" i="42" s="1"/>
  <c r="H216" i="42"/>
  <c r="H215" i="42" s="1"/>
  <c r="H214" i="42" s="1"/>
  <c r="H213" i="42" s="1"/>
  <c r="G326" i="42"/>
  <c r="G325" i="42" s="1"/>
  <c r="G323" i="42"/>
  <c r="G322" i="42" s="1"/>
  <c r="G318" i="42"/>
  <c r="G317" i="42" s="1"/>
  <c r="G309" i="42"/>
  <c r="G308" i="42" s="1"/>
  <c r="G304" i="42"/>
  <c r="G303" i="42" s="1"/>
  <c r="G298" i="42"/>
  <c r="G297" i="42" s="1"/>
  <c r="G296" i="42" s="1"/>
  <c r="G294" i="42"/>
  <c r="G293" i="42" s="1"/>
  <c r="G292" i="42" s="1"/>
  <c r="G290" i="42"/>
  <c r="G289" i="42" s="1"/>
  <c r="G285" i="42"/>
  <c r="G284" i="42" s="1"/>
  <c r="G276" i="42"/>
  <c r="G275" i="42" s="1"/>
  <c r="G274" i="42" s="1"/>
  <c r="G273" i="42" s="1"/>
  <c r="G271" i="42"/>
  <c r="G270" i="42" s="1"/>
  <c r="G269" i="42" s="1"/>
  <c r="G267" i="42"/>
  <c r="G266" i="42" s="1"/>
  <c r="G265" i="42" s="1"/>
  <c r="G262" i="42"/>
  <c r="G261" i="42" s="1"/>
  <c r="G260" i="42" s="1"/>
  <c r="G259" i="42" s="1"/>
  <c r="G257" i="42"/>
  <c r="G256" i="42" s="1"/>
  <c r="G255" i="42" s="1"/>
  <c r="G254" i="42" s="1"/>
  <c r="G250" i="42"/>
  <c r="G249" i="42" s="1"/>
  <c r="G248" i="42" s="1"/>
  <c r="G247" i="42" s="1"/>
  <c r="G246" i="42" s="1"/>
  <c r="G244" i="42"/>
  <c r="G243" i="42" s="1"/>
  <c r="G242" i="42" s="1"/>
  <c r="G241" i="42" s="1"/>
  <c r="G240" i="42" s="1"/>
  <c r="G238" i="42"/>
  <c r="G237" i="42" s="1"/>
  <c r="G236" i="42" s="1"/>
  <c r="G234" i="42"/>
  <c r="G233" i="42" s="1"/>
  <c r="G232" i="42" s="1"/>
  <c r="G230" i="42"/>
  <c r="G229" i="42" s="1"/>
  <c r="G228" i="42" s="1"/>
  <c r="G222" i="42"/>
  <c r="G221" i="42" s="1"/>
  <c r="G220" i="42" s="1"/>
  <c r="G218" i="42"/>
  <c r="G217" i="42" s="1"/>
  <c r="G210" i="42"/>
  <c r="G209" i="42" s="1"/>
  <c r="G208" i="42" s="1"/>
  <c r="G207" i="42" s="1"/>
  <c r="G206" i="42" s="1"/>
  <c r="G205" i="42" s="1"/>
  <c r="G204" i="42" s="1"/>
  <c r="G202" i="42"/>
  <c r="G201" i="42" s="1"/>
  <c r="G200" i="42" s="1"/>
  <c r="G199" i="42" s="1"/>
  <c r="G198" i="42" s="1"/>
  <c r="G197" i="42" s="1"/>
  <c r="G196" i="42" s="1"/>
  <c r="G193" i="42"/>
  <c r="G192" i="42" s="1"/>
  <c r="G191" i="42" s="1"/>
  <c r="G188" i="42"/>
  <c r="G187" i="42" s="1"/>
  <c r="G186" i="42" s="1"/>
  <c r="G184" i="42"/>
  <c r="G183" i="42" s="1"/>
  <c r="G180" i="42"/>
  <c r="G179" i="42" s="1"/>
  <c r="G171" i="42"/>
  <c r="G170" i="42" s="1"/>
  <c r="G168" i="42"/>
  <c r="G167" i="42" s="1"/>
  <c r="G164" i="42"/>
  <c r="G163" i="42" s="1"/>
  <c r="G162" i="42" s="1"/>
  <c r="G160" i="42"/>
  <c r="G159" i="42" s="1"/>
  <c r="G158" i="42" s="1"/>
  <c r="G152" i="42"/>
  <c r="G151" i="42" s="1"/>
  <c r="G150" i="42" s="1"/>
  <c r="G149" i="42" s="1"/>
  <c r="G148" i="42" s="1"/>
  <c r="G146" i="42"/>
  <c r="G145" i="42" s="1"/>
  <c r="G144" i="42" s="1"/>
  <c r="G143" i="42" s="1"/>
  <c r="G142" i="42" s="1"/>
  <c r="G138" i="42"/>
  <c r="G137" i="42" s="1"/>
  <c r="G136" i="42" s="1"/>
  <c r="G135" i="42" s="1"/>
  <c r="G134" i="42" s="1"/>
  <c r="G133" i="42" s="1"/>
  <c r="G132" i="42" s="1"/>
  <c r="G128" i="42"/>
  <c r="G127" i="42" s="1"/>
  <c r="G126" i="42" s="1"/>
  <c r="G125" i="42" s="1"/>
  <c r="G124" i="42" s="1"/>
  <c r="G123" i="42" s="1"/>
  <c r="G122" i="42" s="1"/>
  <c r="G116" i="42"/>
  <c r="G115" i="42" s="1"/>
  <c r="G114" i="42" s="1"/>
  <c r="G112" i="42"/>
  <c r="G111" i="42" s="1"/>
  <c r="G109" i="42"/>
  <c r="G108" i="42" s="1"/>
  <c r="G104" i="42"/>
  <c r="G103" i="42" s="1"/>
  <c r="G101" i="42"/>
  <c r="G100" i="42" s="1"/>
  <c r="G98" i="42"/>
  <c r="G96" i="42" s="1"/>
  <c r="G95" i="42" s="1"/>
  <c r="G89" i="42"/>
  <c r="G88" i="42" s="1"/>
  <c r="G87" i="42" s="1"/>
  <c r="G86" i="42" s="1"/>
  <c r="G83" i="42"/>
  <c r="G82" i="42" s="1"/>
  <c r="G80" i="42"/>
  <c r="G79" i="42" s="1"/>
  <c r="G74" i="42"/>
  <c r="G73" i="42" s="1"/>
  <c r="G72" i="42" s="1"/>
  <c r="G71" i="42" s="1"/>
  <c r="G70" i="42" s="1"/>
  <c r="G69" i="42" s="1"/>
  <c r="G67" i="42"/>
  <c r="G66" i="42" s="1"/>
  <c r="G65" i="42" s="1"/>
  <c r="G64" i="42" s="1"/>
  <c r="G63" i="42" s="1"/>
  <c r="G61" i="42"/>
  <c r="G60" i="42" s="1"/>
  <c r="G59" i="42" s="1"/>
  <c r="G58" i="42" s="1"/>
  <c r="G57" i="42" s="1"/>
  <c r="G54" i="42"/>
  <c r="G53" i="42" s="1"/>
  <c r="G52" i="42" s="1"/>
  <c r="G51" i="42" s="1"/>
  <c r="G50" i="42" s="1"/>
  <c r="G47" i="42"/>
  <c r="G46" i="42" s="1"/>
  <c r="G45" i="42" s="1"/>
  <c r="G44" i="42" s="1"/>
  <c r="G43" i="42" s="1"/>
  <c r="G42" i="42" s="1"/>
  <c r="G40" i="42"/>
  <c r="G39" i="42" s="1"/>
  <c r="G38" i="42" s="1"/>
  <c r="G37" i="42" s="1"/>
  <c r="G35" i="42"/>
  <c r="G34" i="42" s="1"/>
  <c r="G33" i="42" s="1"/>
  <c r="G32" i="42" s="1"/>
  <c r="G30" i="42"/>
  <c r="G29" i="42" s="1"/>
  <c r="G27" i="42"/>
  <c r="G26" i="42" s="1"/>
  <c r="G24" i="42"/>
  <c r="G22" i="42" s="1"/>
  <c r="G21" i="42" s="1"/>
  <c r="G13" i="42"/>
  <c r="G12" i="42" s="1"/>
  <c r="G11" i="42" s="1"/>
  <c r="G10" i="42" s="1"/>
  <c r="G9" i="42" s="1"/>
  <c r="G8" i="42" s="1"/>
  <c r="G7" i="42" s="1"/>
  <c r="G46" i="33"/>
  <c r="G45" i="33" s="1"/>
  <c r="G44" i="33" s="1"/>
  <c r="G37" i="33" s="1"/>
  <c r="D221" i="31"/>
  <c r="D220" i="31" s="1"/>
  <c r="H49" i="42" l="1"/>
  <c r="H6" i="42" s="1"/>
  <c r="H131" i="42"/>
  <c r="G178" i="42"/>
  <c r="G177" i="42" s="1"/>
  <c r="G176" i="42" s="1"/>
  <c r="G175" i="42" s="1"/>
  <c r="G174" i="42" s="1"/>
  <c r="G173" i="42" s="1"/>
  <c r="H212" i="42"/>
  <c r="H280" i="42"/>
  <c r="H279" i="42" s="1"/>
  <c r="H278" i="42" s="1"/>
  <c r="G141" i="42"/>
  <c r="G140" i="42" s="1"/>
  <c r="G78" i="42"/>
  <c r="G77" i="42" s="1"/>
  <c r="G107" i="42"/>
  <c r="G166" i="42"/>
  <c r="G157" i="42" s="1"/>
  <c r="G156" i="42" s="1"/>
  <c r="G155" i="42" s="1"/>
  <c r="G154" i="42" s="1"/>
  <c r="G216" i="42"/>
  <c r="G215" i="42" s="1"/>
  <c r="G214" i="42" s="1"/>
  <c r="G213" i="42" s="1"/>
  <c r="G302" i="42"/>
  <c r="G301" i="42" s="1"/>
  <c r="G300" i="42" s="1"/>
  <c r="G20" i="42"/>
  <c r="G19" i="42" s="1"/>
  <c r="G18" i="42" s="1"/>
  <c r="G17" i="42" s="1"/>
  <c r="G16" i="42" s="1"/>
  <c r="G227" i="42"/>
  <c r="G226" i="42" s="1"/>
  <c r="G225" i="42" s="1"/>
  <c r="G224" i="42" s="1"/>
  <c r="G56" i="42"/>
  <c r="G76" i="42"/>
  <c r="G316" i="42"/>
  <c r="G315" i="42" s="1"/>
  <c r="G314" i="42" s="1"/>
  <c r="G313" i="42" s="1"/>
  <c r="G312" i="42" s="1"/>
  <c r="G311" i="42" s="1"/>
  <c r="G283" i="42"/>
  <c r="G282" i="42" s="1"/>
  <c r="G281" i="42" s="1"/>
  <c r="G94" i="42"/>
  <c r="G264" i="42"/>
  <c r="G253" i="42" s="1"/>
  <c r="G252" i="42" s="1"/>
  <c r="F81" i="29"/>
  <c r="D131" i="31"/>
  <c r="H330" i="42" l="1"/>
  <c r="G93" i="42"/>
  <c r="G92" i="42" s="1"/>
  <c r="G91" i="42" s="1"/>
  <c r="G280" i="42"/>
  <c r="G279" i="42" s="1"/>
  <c r="G278" i="42" s="1"/>
  <c r="G212" i="42"/>
  <c r="G131" i="42"/>
  <c r="E30" i="4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214" i="40"/>
  <c r="E213" i="40" s="1"/>
  <c r="E212" i="40" s="1"/>
  <c r="E210" i="40"/>
  <c r="E209" i="40" s="1"/>
  <c r="E208" i="40" s="1"/>
  <c r="E205" i="40"/>
  <c r="E204" i="40" s="1"/>
  <c r="E203" i="40" s="1"/>
  <c r="E202" i="40" s="1"/>
  <c r="E200" i="40"/>
  <c r="E199" i="40" s="1"/>
  <c r="E198" i="40" s="1"/>
  <c r="E196" i="40"/>
  <c r="E195" i="40" s="1"/>
  <c r="E194" i="40" s="1"/>
  <c r="E192" i="40"/>
  <c r="E191" i="40" s="1"/>
  <c r="E190" i="40" s="1"/>
  <c r="E187" i="40"/>
  <c r="E185" i="40"/>
  <c r="E180" i="40"/>
  <c r="E176" i="40"/>
  <c r="E175" i="40" s="1"/>
  <c r="E173" i="40"/>
  <c r="E171" i="40"/>
  <c r="E168" i="40"/>
  <c r="E166" i="40"/>
  <c r="E164" i="40"/>
  <c r="E161" i="40"/>
  <c r="E160" i="40" s="1"/>
  <c r="E158" i="40"/>
  <c r="E156" i="40"/>
  <c r="E154" i="40"/>
  <c r="E148" i="40"/>
  <c r="E147" i="40" s="1"/>
  <c r="E146" i="40" s="1"/>
  <c r="E144" i="40"/>
  <c r="E142" i="40"/>
  <c r="E137" i="40"/>
  <c r="E136" i="40" s="1"/>
  <c r="E135" i="40" s="1"/>
  <c r="E134" i="40" s="1"/>
  <c r="E133" i="40" s="1"/>
  <c r="E131" i="40"/>
  <c r="E130" i="40" s="1"/>
  <c r="E129" i="40" s="1"/>
  <c r="E128" i="40" s="1"/>
  <c r="E127" i="40" s="1"/>
  <c r="E125" i="40"/>
  <c r="E124" i="40" s="1"/>
  <c r="E123" i="40" s="1"/>
  <c r="E122" i="40" s="1"/>
  <c r="E121" i="40" s="1"/>
  <c r="E119" i="40"/>
  <c r="E118" i="40" s="1"/>
  <c r="E117" i="40" s="1"/>
  <c r="E116" i="40" s="1"/>
  <c r="E114" i="40"/>
  <c r="E113" i="40" s="1"/>
  <c r="E111" i="40"/>
  <c r="E110" i="40" s="1"/>
  <c r="E105" i="40"/>
  <c r="E104" i="40" s="1"/>
  <c r="E103" i="40" s="1"/>
  <c r="E102" i="40" s="1"/>
  <c r="E100" i="40"/>
  <c r="E99" i="40" s="1"/>
  <c r="E98" i="40" s="1"/>
  <c r="E97" i="40" s="1"/>
  <c r="E95" i="40"/>
  <c r="E94" i="40" s="1"/>
  <c r="E93" i="40" s="1"/>
  <c r="E91" i="40"/>
  <c r="E89" i="40"/>
  <c r="E86" i="40"/>
  <c r="E85" i="40" s="1"/>
  <c r="E80" i="40"/>
  <c r="E79" i="40" s="1"/>
  <c r="E78" i="40" s="1"/>
  <c r="E77" i="40" s="1"/>
  <c r="E75" i="40"/>
  <c r="E74" i="40" s="1"/>
  <c r="E73" i="40" s="1"/>
  <c r="E72" i="40" s="1"/>
  <c r="E70" i="40"/>
  <c r="E69" i="40" s="1"/>
  <c r="E67" i="40"/>
  <c r="E66" i="40" s="1"/>
  <c r="E62" i="40"/>
  <c r="E61" i="40" s="1"/>
  <c r="E59" i="40"/>
  <c r="E58" i="40" s="1"/>
  <c r="E56" i="40"/>
  <c r="E55" i="40" s="1"/>
  <c r="E50" i="40"/>
  <c r="E48" i="40"/>
  <c r="E46" i="40"/>
  <c r="E40" i="40"/>
  <c r="E38" i="40"/>
  <c r="E33" i="40"/>
  <c r="E32" i="40" s="1"/>
  <c r="E30" i="40"/>
  <c r="E29" i="40" s="1"/>
  <c r="E27" i="40"/>
  <c r="E25" i="40"/>
  <c r="E19" i="40"/>
  <c r="E18" i="40" s="1"/>
  <c r="E16" i="40"/>
  <c r="E15" i="40" s="1"/>
  <c r="E13" i="40"/>
  <c r="E11" i="40"/>
  <c r="D210" i="40"/>
  <c r="D209" i="40" s="1"/>
  <c r="D208" i="40" s="1"/>
  <c r="D214" i="40"/>
  <c r="D213" i="40" s="1"/>
  <c r="D212" i="40" s="1"/>
  <c r="D205" i="40"/>
  <c r="D204" i="40" s="1"/>
  <c r="D203" i="40" s="1"/>
  <c r="D202" i="40" s="1"/>
  <c r="D200" i="40"/>
  <c r="D199" i="40" s="1"/>
  <c r="D198" i="40" s="1"/>
  <c r="D196" i="40"/>
  <c r="D195" i="40" s="1"/>
  <c r="D194" i="40" s="1"/>
  <c r="D192" i="40"/>
  <c r="D191" i="40" s="1"/>
  <c r="D190" i="40" s="1"/>
  <c r="D187" i="40"/>
  <c r="D185" i="40"/>
  <c r="D180" i="40"/>
  <c r="D176" i="40"/>
  <c r="D175" i="40" s="1"/>
  <c r="D173" i="40"/>
  <c r="D171" i="40"/>
  <c r="D168" i="40"/>
  <c r="D166" i="40"/>
  <c r="D164" i="40"/>
  <c r="D161" i="40"/>
  <c r="D160" i="40" s="1"/>
  <c r="D158" i="40"/>
  <c r="D156" i="40"/>
  <c r="D154" i="40"/>
  <c r="D148" i="40"/>
  <c r="D147" i="40" s="1"/>
  <c r="D146" i="40" s="1"/>
  <c r="D144" i="40"/>
  <c r="D142" i="40"/>
  <c r="D137" i="40"/>
  <c r="D136" i="40" s="1"/>
  <c r="D135" i="40" s="1"/>
  <c r="D134" i="40" s="1"/>
  <c r="D133" i="40" s="1"/>
  <c r="D131" i="40"/>
  <c r="D130" i="40" s="1"/>
  <c r="D129" i="40" s="1"/>
  <c r="D128" i="40" s="1"/>
  <c r="D127" i="40" s="1"/>
  <c r="D125" i="40"/>
  <c r="D124" i="40" s="1"/>
  <c r="D123" i="40" s="1"/>
  <c r="D122" i="40" s="1"/>
  <c r="D121" i="40" s="1"/>
  <c r="D119" i="40"/>
  <c r="D118" i="40" s="1"/>
  <c r="D117" i="40" s="1"/>
  <c r="D116" i="40" s="1"/>
  <c r="D114" i="40"/>
  <c r="D113" i="40" s="1"/>
  <c r="D111" i="40"/>
  <c r="D110" i="40" s="1"/>
  <c r="D105" i="40"/>
  <c r="D104" i="40" s="1"/>
  <c r="D103" i="40" s="1"/>
  <c r="D102" i="40" s="1"/>
  <c r="D100" i="40"/>
  <c r="D99" i="40" s="1"/>
  <c r="D98" i="40" s="1"/>
  <c r="D97" i="40" s="1"/>
  <c r="D95" i="40"/>
  <c r="D94" i="40" s="1"/>
  <c r="D93" i="40" s="1"/>
  <c r="D91" i="40"/>
  <c r="D89" i="40"/>
  <c r="D86" i="40"/>
  <c r="D85" i="40" s="1"/>
  <c r="D80" i="40"/>
  <c r="D79" i="40" s="1"/>
  <c r="D78" i="40" s="1"/>
  <c r="D77" i="40" s="1"/>
  <c r="D75" i="40"/>
  <c r="D74" i="40" s="1"/>
  <c r="D73" i="40" s="1"/>
  <c r="D72" i="40" s="1"/>
  <c r="D70" i="40"/>
  <c r="D69" i="40" s="1"/>
  <c r="D67" i="40"/>
  <c r="D66" i="40" s="1"/>
  <c r="D62" i="40"/>
  <c r="D61" i="40" s="1"/>
  <c r="D59" i="40"/>
  <c r="D58" i="40" s="1"/>
  <c r="D56" i="40"/>
  <c r="D55" i="40" s="1"/>
  <c r="D50" i="40"/>
  <c r="D48" i="40"/>
  <c r="D46" i="40"/>
  <c r="D40" i="40"/>
  <c r="D38" i="40"/>
  <c r="D33" i="40"/>
  <c r="D32" i="40" s="1"/>
  <c r="D30" i="40"/>
  <c r="D29" i="40" s="1"/>
  <c r="D27" i="40"/>
  <c r="D25" i="40"/>
  <c r="D19" i="40"/>
  <c r="D18" i="40" s="1"/>
  <c r="D16" i="40"/>
  <c r="D15" i="40" s="1"/>
  <c r="D13" i="40"/>
  <c r="D11" i="40"/>
  <c r="G250" i="39"/>
  <c r="F250" i="39"/>
  <c r="F14" i="39"/>
  <c r="G65" i="39"/>
  <c r="F65" i="39"/>
  <c r="D189" i="40" l="1"/>
  <c r="G49" i="42"/>
  <c r="G6" i="42" s="1"/>
  <c r="G330" i="42" s="1"/>
  <c r="E189" i="40"/>
  <c r="E32" i="41"/>
  <c r="D32" i="41"/>
  <c r="D184" i="40"/>
  <c r="D207" i="40"/>
  <c r="E24" i="40"/>
  <c r="E23" i="40" s="1"/>
  <c r="E22" i="40" s="1"/>
  <c r="D88" i="40"/>
  <c r="D84" i="40" s="1"/>
  <c r="D83" i="40" s="1"/>
  <c r="D82" i="40" s="1"/>
  <c r="E88" i="40"/>
  <c r="E84" i="40" s="1"/>
  <c r="E83" i="40" s="1"/>
  <c r="E82" i="40" s="1"/>
  <c r="E207" i="40"/>
  <c r="D141" i="40"/>
  <c r="D140" i="40" s="1"/>
  <c r="D139" i="40" s="1"/>
  <c r="D163" i="40"/>
  <c r="E179" i="40"/>
  <c r="E45" i="40"/>
  <c r="E44" i="40" s="1"/>
  <c r="E43" i="40" s="1"/>
  <c r="E42" i="40" s="1"/>
  <c r="E184" i="40"/>
  <c r="E141" i="40"/>
  <c r="E140" i="40" s="1"/>
  <c r="E139" i="40" s="1"/>
  <c r="E153" i="40"/>
  <c r="D170" i="40"/>
  <c r="E37" i="40"/>
  <c r="E36" i="40" s="1"/>
  <c r="E35" i="40" s="1"/>
  <c r="E54" i="40"/>
  <c r="E53" i="40" s="1"/>
  <c r="E170" i="40"/>
  <c r="E65" i="40"/>
  <c r="E64" i="40" s="1"/>
  <c r="E163" i="40"/>
  <c r="E10" i="40"/>
  <c r="E9" i="40" s="1"/>
  <c r="E8" i="40" s="1"/>
  <c r="E7" i="40" s="1"/>
  <c r="E109" i="40"/>
  <c r="E108" i="40" s="1"/>
  <c r="E107" i="40" s="1"/>
  <c r="D45" i="40"/>
  <c r="D44" i="40" s="1"/>
  <c r="D43" i="40" s="1"/>
  <c r="D42" i="40" s="1"/>
  <c r="D37" i="40"/>
  <c r="D36" i="40" s="1"/>
  <c r="D35" i="40" s="1"/>
  <c r="D24" i="40"/>
  <c r="D23" i="40" s="1"/>
  <c r="D22" i="40" s="1"/>
  <c r="D109" i="40"/>
  <c r="D108" i="40" s="1"/>
  <c r="D107" i="40" s="1"/>
  <c r="D10" i="40"/>
  <c r="D54" i="40"/>
  <c r="D53" i="40" s="1"/>
  <c r="D65" i="40"/>
  <c r="D64" i="40" s="1"/>
  <c r="D153" i="40"/>
  <c r="D179" i="40"/>
  <c r="D152" i="40" l="1"/>
  <c r="E152" i="40"/>
  <c r="E52" i="40"/>
  <c r="D178" i="40"/>
  <c r="D9" i="40"/>
  <c r="D8" i="40" s="1"/>
  <c r="D7" i="40" s="1"/>
  <c r="E178" i="40"/>
  <c r="E21" i="40"/>
  <c r="D52" i="40"/>
  <c r="D21" i="40"/>
  <c r="D151" i="40" l="1"/>
  <c r="D150" i="40" s="1"/>
  <c r="D216" i="40" s="1"/>
  <c r="E151" i="40"/>
  <c r="E150" i="40" s="1"/>
  <c r="E216" i="40" s="1"/>
  <c r="G249" i="39" l="1"/>
  <c r="G64" i="39"/>
  <c r="F64" i="39"/>
  <c r="F238" i="39"/>
  <c r="F237" i="39" s="1"/>
  <c r="F248" i="39"/>
  <c r="G248" i="39"/>
  <c r="G247" i="39" s="1"/>
  <c r="G238" i="39"/>
  <c r="G237" i="39" s="1"/>
  <c r="G225" i="39"/>
  <c r="G224" i="39" s="1"/>
  <c r="F91" i="39"/>
  <c r="F90" i="39" s="1"/>
  <c r="F89" i="39" s="1"/>
  <c r="G91" i="39"/>
  <c r="G90" i="39" s="1"/>
  <c r="G89" i="39" s="1"/>
  <c r="G77" i="39"/>
  <c r="G76" i="39" s="1"/>
  <c r="G30" i="39"/>
  <c r="G29" i="39" s="1"/>
  <c r="G28" i="39" s="1"/>
  <c r="G27" i="39" s="1"/>
  <c r="G21" i="39"/>
  <c r="G251" i="39"/>
  <c r="G239" i="39"/>
  <c r="G232" i="39"/>
  <c r="G231" i="39" s="1"/>
  <c r="G229" i="39"/>
  <c r="G228" i="39" s="1"/>
  <c r="G226" i="39"/>
  <c r="G216" i="39"/>
  <c r="G215" i="39" s="1"/>
  <c r="G214" i="39" s="1"/>
  <c r="G212" i="39"/>
  <c r="G211" i="39" s="1"/>
  <c r="G210" i="39" s="1"/>
  <c r="G208" i="39"/>
  <c r="G207" i="39" s="1"/>
  <c r="G204" i="39"/>
  <c r="G203" i="39" s="1"/>
  <c r="G202" i="39" s="1"/>
  <c r="G200" i="39"/>
  <c r="G199" i="39" s="1"/>
  <c r="G198" i="39" s="1"/>
  <c r="G194" i="39"/>
  <c r="G193" i="39" s="1"/>
  <c r="G192" i="39" s="1"/>
  <c r="G191" i="39" s="1"/>
  <c r="G189" i="39"/>
  <c r="G188" i="39" s="1"/>
  <c r="G187" i="39" s="1"/>
  <c r="G186" i="39" s="1"/>
  <c r="G184" i="39"/>
  <c r="G183" i="39" s="1"/>
  <c r="G181" i="39"/>
  <c r="G180" i="39" s="1"/>
  <c r="G178" i="39"/>
  <c r="G177" i="39" s="1"/>
  <c r="G171" i="39"/>
  <c r="G170" i="39" s="1"/>
  <c r="G168" i="39"/>
  <c r="G167" i="39" s="1"/>
  <c r="G160" i="39"/>
  <c r="G159" i="39" s="1"/>
  <c r="G158" i="39" s="1"/>
  <c r="G157" i="39" s="1"/>
  <c r="G156" i="39" s="1"/>
  <c r="G155" i="39" s="1"/>
  <c r="G153" i="39"/>
  <c r="G152" i="39" s="1"/>
  <c r="G151" i="39" s="1"/>
  <c r="G150" i="39" s="1"/>
  <c r="G149" i="39" s="1"/>
  <c r="G148" i="39" s="1"/>
  <c r="G146" i="39"/>
  <c r="G145" i="39" s="1"/>
  <c r="G143" i="39"/>
  <c r="G142" i="39" s="1"/>
  <c r="G140" i="39"/>
  <c r="G138" i="39"/>
  <c r="G130" i="39"/>
  <c r="G128" i="39"/>
  <c r="G125" i="39"/>
  <c r="G124" i="39" s="1"/>
  <c r="G118" i="39"/>
  <c r="G117" i="39" s="1"/>
  <c r="G116" i="39" s="1"/>
  <c r="G115" i="39" s="1"/>
  <c r="G113" i="39"/>
  <c r="G112" i="39" s="1"/>
  <c r="G111" i="39" s="1"/>
  <c r="G110" i="39" s="1"/>
  <c r="G106" i="39"/>
  <c r="G105" i="39" s="1"/>
  <c r="G104" i="39" s="1"/>
  <c r="G103" i="39" s="1"/>
  <c r="G102" i="39" s="1"/>
  <c r="G101" i="39" s="1"/>
  <c r="G98" i="39"/>
  <c r="G97" i="39" s="1"/>
  <c r="G96" i="39" s="1"/>
  <c r="G95" i="39" s="1"/>
  <c r="G94" i="39" s="1"/>
  <c r="G93" i="39" s="1"/>
  <c r="G87" i="39"/>
  <c r="G86" i="39" s="1"/>
  <c r="G85" i="39" s="1"/>
  <c r="G83" i="39"/>
  <c r="G82" i="39" s="1"/>
  <c r="G80" i="39"/>
  <c r="G78" i="39"/>
  <c r="G70" i="39"/>
  <c r="G69" i="39" s="1"/>
  <c r="G68" i="39" s="1"/>
  <c r="G66" i="39"/>
  <c r="G59" i="39"/>
  <c r="G58" i="39" s="1"/>
  <c r="G57" i="39" s="1"/>
  <c r="G56" i="39" s="1"/>
  <c r="G55" i="39" s="1"/>
  <c r="G53" i="39"/>
  <c r="G52" i="39" s="1"/>
  <c r="G51" i="39" s="1"/>
  <c r="G50" i="39" s="1"/>
  <c r="G48" i="39"/>
  <c r="G47" i="39" s="1"/>
  <c r="G46" i="39" s="1"/>
  <c r="G45" i="39" s="1"/>
  <c r="G42" i="39"/>
  <c r="G41" i="39" s="1"/>
  <c r="G40" i="39" s="1"/>
  <c r="G39" i="39" s="1"/>
  <c r="G36" i="39"/>
  <c r="G35" i="39" s="1"/>
  <c r="G34" i="39" s="1"/>
  <c r="G33" i="39" s="1"/>
  <c r="G32" i="39" s="1"/>
  <c r="G31" i="39" s="1"/>
  <c r="G25" i="39"/>
  <c r="G24" i="39" s="1"/>
  <c r="G22" i="39"/>
  <c r="G20" i="39"/>
  <c r="G13" i="39"/>
  <c r="G12" i="39" s="1"/>
  <c r="G11" i="39" s="1"/>
  <c r="G10" i="39" s="1"/>
  <c r="G9" i="39" s="1"/>
  <c r="G8" i="39" s="1"/>
  <c r="F251" i="39"/>
  <c r="F249" i="39"/>
  <c r="F247" i="39"/>
  <c r="F239" i="39"/>
  <c r="F232" i="39"/>
  <c r="F231" i="39" s="1"/>
  <c r="F229" i="39"/>
  <c r="F228" i="39" s="1"/>
  <c r="F226" i="39"/>
  <c r="F225" i="39"/>
  <c r="F224" i="39" s="1"/>
  <c r="F216" i="39"/>
  <c r="F215" i="39" s="1"/>
  <c r="F214" i="39" s="1"/>
  <c r="F212" i="39"/>
  <c r="F211" i="39" s="1"/>
  <c r="F210" i="39" s="1"/>
  <c r="F208" i="39"/>
  <c r="F207" i="39" s="1"/>
  <c r="F204" i="39"/>
  <c r="F203" i="39" s="1"/>
  <c r="F202" i="39" s="1"/>
  <c r="F201" i="39"/>
  <c r="F200" i="39" s="1"/>
  <c r="F199" i="39" s="1"/>
  <c r="F198" i="39" s="1"/>
  <c r="F194" i="39"/>
  <c r="F193" i="39" s="1"/>
  <c r="F192" i="39" s="1"/>
  <c r="F191" i="39" s="1"/>
  <c r="F189" i="39"/>
  <c r="F188" i="39" s="1"/>
  <c r="F187" i="39" s="1"/>
  <c r="F186" i="39" s="1"/>
  <c r="F184" i="39"/>
  <c r="F183" i="39" s="1"/>
  <c r="F181" i="39"/>
  <c r="F180" i="39" s="1"/>
  <c r="F178" i="39"/>
  <c r="F177" i="39" s="1"/>
  <c r="F171" i="39"/>
  <c r="F170" i="39" s="1"/>
  <c r="F168" i="39"/>
  <c r="F167" i="39" s="1"/>
  <c r="F160" i="39"/>
  <c r="F159" i="39" s="1"/>
  <c r="F158" i="39" s="1"/>
  <c r="F157" i="39" s="1"/>
  <c r="F156" i="39" s="1"/>
  <c r="F155" i="39" s="1"/>
  <c r="F153" i="39"/>
  <c r="F152" i="39" s="1"/>
  <c r="F151" i="39" s="1"/>
  <c r="F150" i="39" s="1"/>
  <c r="F149" i="39" s="1"/>
  <c r="F148" i="39" s="1"/>
  <c r="F146" i="39"/>
  <c r="F145" i="39" s="1"/>
  <c r="F143" i="39"/>
  <c r="F142" i="39" s="1"/>
  <c r="F140" i="39"/>
  <c r="F138" i="39"/>
  <c r="F130" i="39"/>
  <c r="F128" i="39"/>
  <c r="F125" i="39"/>
  <c r="F124" i="39" s="1"/>
  <c r="F118" i="39"/>
  <c r="F117" i="39" s="1"/>
  <c r="F116" i="39" s="1"/>
  <c r="F115" i="39" s="1"/>
  <c r="F113" i="39"/>
  <c r="F112" i="39" s="1"/>
  <c r="F111" i="39" s="1"/>
  <c r="F110" i="39" s="1"/>
  <c r="F106" i="39"/>
  <c r="F105" i="39" s="1"/>
  <c r="F104" i="39" s="1"/>
  <c r="F103" i="39" s="1"/>
  <c r="F102" i="39" s="1"/>
  <c r="F101" i="39" s="1"/>
  <c r="F98" i="39"/>
  <c r="F97" i="39" s="1"/>
  <c r="F96" i="39" s="1"/>
  <c r="F95" i="39" s="1"/>
  <c r="F94" i="39" s="1"/>
  <c r="F93" i="39" s="1"/>
  <c r="F88" i="39"/>
  <c r="F87" i="39" s="1"/>
  <c r="F86" i="39" s="1"/>
  <c r="F85" i="39" s="1"/>
  <c r="F83" i="39"/>
  <c r="F82" i="39" s="1"/>
  <c r="F81" i="39"/>
  <c r="F80" i="39"/>
  <c r="F78" i="39"/>
  <c r="F77" i="39"/>
  <c r="F76" i="39" s="1"/>
  <c r="F71" i="39"/>
  <c r="F70" i="39" s="1"/>
  <c r="F69" i="39" s="1"/>
  <c r="F68" i="39" s="1"/>
  <c r="F66" i="39"/>
  <c r="F59" i="39"/>
  <c r="F58" i="39" s="1"/>
  <c r="F57" i="39" s="1"/>
  <c r="F56" i="39" s="1"/>
  <c r="F55" i="39" s="1"/>
  <c r="F53" i="39"/>
  <c r="F52" i="39" s="1"/>
  <c r="F51" i="39" s="1"/>
  <c r="F50" i="39" s="1"/>
  <c r="F48" i="39"/>
  <c r="F47" i="39" s="1"/>
  <c r="F46" i="39" s="1"/>
  <c r="F45" i="39" s="1"/>
  <c r="F42" i="39"/>
  <c r="F41" i="39" s="1"/>
  <c r="F40" i="39" s="1"/>
  <c r="F39" i="39" s="1"/>
  <c r="F36" i="39"/>
  <c r="F35" i="39" s="1"/>
  <c r="F34" i="39" s="1"/>
  <c r="F33" i="39" s="1"/>
  <c r="F32" i="39" s="1"/>
  <c r="F31" i="39" s="1"/>
  <c r="F30" i="39"/>
  <c r="F29" i="39" s="1"/>
  <c r="F28" i="39" s="1"/>
  <c r="F27" i="39" s="1"/>
  <c r="F25" i="39"/>
  <c r="F24" i="39" s="1"/>
  <c r="F22" i="39"/>
  <c r="F21" i="39"/>
  <c r="F20" i="39" s="1"/>
  <c r="F13" i="39"/>
  <c r="F12" i="39" s="1"/>
  <c r="F11" i="39" s="1"/>
  <c r="F10" i="39" s="1"/>
  <c r="F9" i="39" s="1"/>
  <c r="F8" i="39" s="1"/>
  <c r="E9" i="38"/>
  <c r="E12" i="38" s="1"/>
  <c r="D9" i="38"/>
  <c r="D12" i="38" s="1"/>
  <c r="C15" i="37"/>
  <c r="C13" i="37"/>
  <c r="C6" i="37"/>
  <c r="B15" i="37"/>
  <c r="B13" i="37"/>
  <c r="B6" i="37"/>
  <c r="B5" i="11"/>
  <c r="B13" i="11"/>
  <c r="G104" i="33"/>
  <c r="G118" i="33"/>
  <c r="G117" i="33" s="1"/>
  <c r="G277" i="33"/>
  <c r="G276" i="33" s="1"/>
  <c r="G275" i="33" s="1"/>
  <c r="G204" i="33"/>
  <c r="G203" i="33" s="1"/>
  <c r="G202" i="33" s="1"/>
  <c r="G201" i="33" s="1"/>
  <c r="G200" i="33" s="1"/>
  <c r="G199" i="33" s="1"/>
  <c r="G198" i="33" s="1"/>
  <c r="G206" i="39" l="1"/>
  <c r="G197" i="39" s="1"/>
  <c r="G196" i="39" s="1"/>
  <c r="F137" i="39"/>
  <c r="F136" i="39" s="1"/>
  <c r="F135" i="39" s="1"/>
  <c r="F134" i="39" s="1"/>
  <c r="F133" i="39" s="1"/>
  <c r="F132" i="39" s="1"/>
  <c r="G109" i="39"/>
  <c r="G108" i="39" s="1"/>
  <c r="G223" i="39"/>
  <c r="G222" i="39" s="1"/>
  <c r="G221" i="39" s="1"/>
  <c r="G75" i="39"/>
  <c r="G74" i="39" s="1"/>
  <c r="G73" i="39" s="1"/>
  <c r="G72" i="39" s="1"/>
  <c r="G236" i="39"/>
  <c r="G235" i="39" s="1"/>
  <c r="G234" i="39" s="1"/>
  <c r="G44" i="39"/>
  <c r="F127" i="39"/>
  <c r="F123" i="39" s="1"/>
  <c r="F122" i="39" s="1"/>
  <c r="F121" i="39" s="1"/>
  <c r="F120" i="39" s="1"/>
  <c r="G19" i="39"/>
  <c r="G18" i="39" s="1"/>
  <c r="G17" i="39" s="1"/>
  <c r="G16" i="39" s="1"/>
  <c r="G15" i="39" s="1"/>
  <c r="G127" i="39"/>
  <c r="G123" i="39" s="1"/>
  <c r="G122" i="39" s="1"/>
  <c r="G121" i="39" s="1"/>
  <c r="G120" i="39" s="1"/>
  <c r="G176" i="39"/>
  <c r="G175" i="39" s="1"/>
  <c r="G174" i="39" s="1"/>
  <c r="G173" i="39" s="1"/>
  <c r="G246" i="39"/>
  <c r="G245" i="39" s="1"/>
  <c r="G244" i="39" s="1"/>
  <c r="G243" i="39" s="1"/>
  <c r="G242" i="39" s="1"/>
  <c r="G241" i="39" s="1"/>
  <c r="G63" i="39"/>
  <c r="G62" i="39" s="1"/>
  <c r="G61" i="39" s="1"/>
  <c r="G137" i="39"/>
  <c r="G136" i="39" s="1"/>
  <c r="G135" i="39" s="1"/>
  <c r="G134" i="39" s="1"/>
  <c r="G133" i="39" s="1"/>
  <c r="G132" i="39" s="1"/>
  <c r="G166" i="39"/>
  <c r="G165" i="39" s="1"/>
  <c r="G164" i="39" s="1"/>
  <c r="G163" i="39" s="1"/>
  <c r="F109" i="39"/>
  <c r="F108" i="39" s="1"/>
  <c r="F206" i="39"/>
  <c r="F197" i="39" s="1"/>
  <c r="F196" i="39" s="1"/>
  <c r="F223" i="39"/>
  <c r="F222" i="39" s="1"/>
  <c r="F221" i="39" s="1"/>
  <c r="F236" i="39"/>
  <c r="F235" i="39" s="1"/>
  <c r="F234" i="39" s="1"/>
  <c r="F246" i="39"/>
  <c r="F245" i="39" s="1"/>
  <c r="F244" i="39" s="1"/>
  <c r="F243" i="39" s="1"/>
  <c r="F242" i="39" s="1"/>
  <c r="F241" i="39" s="1"/>
  <c r="F19" i="39"/>
  <c r="F18" i="39" s="1"/>
  <c r="F17" i="39" s="1"/>
  <c r="F16" i="39" s="1"/>
  <c r="F15" i="39" s="1"/>
  <c r="F44" i="39"/>
  <c r="F63" i="39"/>
  <c r="F62" i="39" s="1"/>
  <c r="F61" i="39" s="1"/>
  <c r="F75" i="39"/>
  <c r="F74" i="39" s="1"/>
  <c r="F73" i="39" s="1"/>
  <c r="F72" i="39" s="1"/>
  <c r="F176" i="39"/>
  <c r="F175" i="39" s="1"/>
  <c r="F174" i="39" s="1"/>
  <c r="F173" i="39" s="1"/>
  <c r="F166" i="39"/>
  <c r="F165" i="39" s="1"/>
  <c r="F164" i="39" s="1"/>
  <c r="F163" i="39" s="1"/>
  <c r="C18" i="37"/>
  <c r="B18" i="37"/>
  <c r="G220" i="39" l="1"/>
  <c r="G219" i="39" s="1"/>
  <c r="G218" i="39" s="1"/>
  <c r="F38" i="39"/>
  <c r="F7" i="39" s="1"/>
  <c r="G38" i="39"/>
  <c r="G7" i="39" s="1"/>
  <c r="G100" i="39"/>
  <c r="G162" i="39"/>
  <c r="F100" i="39"/>
  <c r="F220" i="39"/>
  <c r="F219" i="39" s="1"/>
  <c r="F218" i="39" s="1"/>
  <c r="F162" i="39"/>
  <c r="G253" i="39" l="1"/>
  <c r="F253" i="39"/>
  <c r="G27" i="33" l="1"/>
  <c r="G24" i="33"/>
  <c r="G195" i="33"/>
  <c r="D8" i="36"/>
  <c r="D16" i="36" s="1"/>
  <c r="D18" i="36"/>
  <c r="D17" i="36" s="1"/>
  <c r="F162" i="29"/>
  <c r="F161" i="29" s="1"/>
  <c r="F160" i="29" s="1"/>
  <c r="F159" i="29" s="1"/>
  <c r="F158" i="29" s="1"/>
  <c r="F157" i="29" s="1"/>
  <c r="D136" i="31"/>
  <c r="D135" i="31" s="1"/>
  <c r="D134" i="31" s="1"/>
  <c r="D133" i="31" s="1"/>
  <c r="D132" i="31" s="1"/>
  <c r="D204" i="31"/>
  <c r="D203" i="31" s="1"/>
  <c r="D85" i="31" l="1"/>
  <c r="C18" i="36"/>
  <c r="C17" i="36" s="1"/>
  <c r="C8" i="36"/>
  <c r="C16" i="36" s="1"/>
  <c r="C17" i="34" l="1"/>
  <c r="C16" i="34" s="1"/>
  <c r="C7" i="34"/>
  <c r="C15" i="34" s="1"/>
  <c r="F195" i="29" l="1"/>
  <c r="F20" i="29" l="1"/>
  <c r="F75" i="29"/>
  <c r="F214" i="29"/>
  <c r="F225" i="29"/>
  <c r="F224" i="29" s="1"/>
  <c r="F223" i="29" s="1"/>
  <c r="F218" i="29"/>
  <c r="F89" i="29"/>
  <c r="F263" i="29"/>
  <c r="F240" i="29"/>
  <c r="F261" i="29"/>
  <c r="F253" i="29"/>
  <c r="F238" i="29"/>
  <c r="F101" i="29" l="1"/>
  <c r="F100" i="29" s="1"/>
  <c r="F99" i="29" s="1"/>
  <c r="F98" i="29" s="1"/>
  <c r="F29" i="29"/>
  <c r="F251" i="29"/>
  <c r="F221" i="29"/>
  <c r="F220" i="29" s="1"/>
  <c r="F219" i="29" s="1"/>
  <c r="F229" i="29"/>
  <c r="F228" i="29" s="1"/>
  <c r="F227" i="29" s="1"/>
  <c r="F203" i="29"/>
  <c r="F91" i="29" l="1"/>
  <c r="F87" i="29"/>
  <c r="F77" i="29"/>
  <c r="G332" i="33" l="1"/>
  <c r="G331" i="33" s="1"/>
  <c r="G329" i="33"/>
  <c r="G328" i="33" s="1"/>
  <c r="G315" i="33"/>
  <c r="G314" i="33" s="1"/>
  <c r="G310" i="33"/>
  <c r="G309" i="33" s="1"/>
  <c r="G304" i="33"/>
  <c r="G303" i="33" s="1"/>
  <c r="G302" i="33" s="1"/>
  <c r="G300" i="33"/>
  <c r="G299" i="33" s="1"/>
  <c r="G298" i="33" s="1"/>
  <c r="G296" i="33"/>
  <c r="G295" i="33" s="1"/>
  <c r="G291" i="33"/>
  <c r="G290" i="33" s="1"/>
  <c r="G282" i="33"/>
  <c r="G281" i="33" s="1"/>
  <c r="G280" i="33" s="1"/>
  <c r="G279" i="33" s="1"/>
  <c r="G273" i="33"/>
  <c r="G272" i="33" s="1"/>
  <c r="G271" i="33" s="1"/>
  <c r="G270" i="33" s="1"/>
  <c r="G268" i="33"/>
  <c r="G267" i="33" s="1"/>
  <c r="G266" i="33" s="1"/>
  <c r="G265" i="33" s="1"/>
  <c r="G263" i="33"/>
  <c r="G262" i="33" s="1"/>
  <c r="G261" i="33" s="1"/>
  <c r="G260" i="33" s="1"/>
  <c r="G256" i="33"/>
  <c r="G255" i="33" s="1"/>
  <c r="G254" i="33" s="1"/>
  <c r="G253" i="33" s="1"/>
  <c r="G252" i="33" s="1"/>
  <c r="G250" i="33"/>
  <c r="G249" i="33" s="1"/>
  <c r="G248" i="33" s="1"/>
  <c r="G247" i="33" s="1"/>
  <c r="G246" i="33" s="1"/>
  <c r="G244" i="33"/>
  <c r="G243" i="33" s="1"/>
  <c r="G242" i="33" s="1"/>
  <c r="G240" i="33"/>
  <c r="G239" i="33" s="1"/>
  <c r="G238" i="33" s="1"/>
  <c r="G236" i="33"/>
  <c r="G235" i="33" s="1"/>
  <c r="G234" i="33" s="1"/>
  <c r="G228" i="33"/>
  <c r="G227" i="33" s="1"/>
  <c r="G226" i="33" s="1"/>
  <c r="G224" i="33"/>
  <c r="G223" i="33" s="1"/>
  <c r="G212" i="33"/>
  <c r="G211" i="33" s="1"/>
  <c r="G210" i="33" s="1"/>
  <c r="G209" i="33" s="1"/>
  <c r="G208" i="33" s="1"/>
  <c r="G207" i="33" s="1"/>
  <c r="G206" i="33" s="1"/>
  <c r="G194" i="33"/>
  <c r="G193" i="33" s="1"/>
  <c r="G190" i="33"/>
  <c r="G189" i="33" s="1"/>
  <c r="G188" i="33" s="1"/>
  <c r="G186" i="33"/>
  <c r="G185" i="33" s="1"/>
  <c r="G182" i="33"/>
  <c r="G181" i="33" s="1"/>
  <c r="G173" i="33"/>
  <c r="G172" i="33" s="1"/>
  <c r="G170" i="33"/>
  <c r="G169" i="33" s="1"/>
  <c r="G166" i="33"/>
  <c r="G165" i="33" s="1"/>
  <c r="G164" i="33" s="1"/>
  <c r="G162" i="33"/>
  <c r="G161" i="33" s="1"/>
  <c r="G154" i="33"/>
  <c r="G153" i="33" s="1"/>
  <c r="G152" i="33" s="1"/>
  <c r="G151" i="33" s="1"/>
  <c r="G150" i="33" s="1"/>
  <c r="G148" i="33"/>
  <c r="G147" i="33" s="1"/>
  <c r="G146" i="33" s="1"/>
  <c r="G145" i="33" s="1"/>
  <c r="G144" i="33" s="1"/>
  <c r="G140" i="33"/>
  <c r="G139" i="33" s="1"/>
  <c r="G138" i="33" s="1"/>
  <c r="G137" i="33" s="1"/>
  <c r="G136" i="33" s="1"/>
  <c r="G135" i="33" s="1"/>
  <c r="G134" i="33" s="1"/>
  <c r="G130" i="33"/>
  <c r="G129" i="33" s="1"/>
  <c r="G128" i="33" s="1"/>
  <c r="G127" i="33" s="1"/>
  <c r="G126" i="33" s="1"/>
  <c r="G125" i="33" s="1"/>
  <c r="G124" i="33" s="1"/>
  <c r="G122" i="33"/>
  <c r="G121" i="33" s="1"/>
  <c r="G120" i="33" s="1"/>
  <c r="G115" i="33"/>
  <c r="G114" i="33" s="1"/>
  <c r="G113" i="33" s="1"/>
  <c r="G110" i="33"/>
  <c r="G109" i="33" s="1"/>
  <c r="G107" i="33"/>
  <c r="G106" i="33" s="1"/>
  <c r="G102" i="33"/>
  <c r="G101" i="33" s="1"/>
  <c r="G95" i="33"/>
  <c r="G94" i="33" s="1"/>
  <c r="G93" i="33" s="1"/>
  <c r="G92" i="33" s="1"/>
  <c r="G89" i="33"/>
  <c r="G88" i="33" s="1"/>
  <c r="G86" i="33"/>
  <c r="G85" i="33" s="1"/>
  <c r="G80" i="33"/>
  <c r="G79" i="33" s="1"/>
  <c r="G78" i="33" s="1"/>
  <c r="G77" i="33" s="1"/>
  <c r="G76" i="33" s="1"/>
  <c r="G75" i="33" s="1"/>
  <c r="G73" i="33"/>
  <c r="G72" i="33" s="1"/>
  <c r="G71" i="33" s="1"/>
  <c r="G70" i="33" s="1"/>
  <c r="G69" i="33" s="1"/>
  <c r="G67" i="33"/>
  <c r="G66" i="33" s="1"/>
  <c r="G65" i="33" s="1"/>
  <c r="G64" i="33" s="1"/>
  <c r="G63" i="33" s="1"/>
  <c r="G60" i="33"/>
  <c r="G59" i="33" s="1"/>
  <c r="G58" i="33" s="1"/>
  <c r="G57" i="33" s="1"/>
  <c r="G56" i="33" s="1"/>
  <c r="G53" i="33"/>
  <c r="G52" i="33" s="1"/>
  <c r="G51" i="33" s="1"/>
  <c r="G50" i="33" s="1"/>
  <c r="G49" i="33" s="1"/>
  <c r="G48" i="33" s="1"/>
  <c r="G35" i="33"/>
  <c r="G34" i="33" s="1"/>
  <c r="G33" i="33" s="1"/>
  <c r="G32" i="33" s="1"/>
  <c r="G30" i="33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0" i="32"/>
  <c r="D28" i="32"/>
  <c r="D24" i="32"/>
  <c r="D15" i="32"/>
  <c r="D13" i="32"/>
  <c r="D7" i="32"/>
  <c r="D218" i="31"/>
  <c r="D217" i="31" s="1"/>
  <c r="D216" i="31" s="1"/>
  <c r="D215" i="31" s="1"/>
  <c r="D213" i="31"/>
  <c r="D212" i="31" s="1"/>
  <c r="D211" i="31" s="1"/>
  <c r="D210" i="31" s="1"/>
  <c r="D208" i="31"/>
  <c r="D207" i="31" s="1"/>
  <c r="D206" i="31" s="1"/>
  <c r="D201" i="31"/>
  <c r="D200" i="31" s="1"/>
  <c r="D199" i="31" s="1"/>
  <c r="D197" i="31"/>
  <c r="D196" i="31" s="1"/>
  <c r="D195" i="31" s="1"/>
  <c r="D193" i="31"/>
  <c r="D192" i="31" s="1"/>
  <c r="D191" i="31" s="1"/>
  <c r="D188" i="31"/>
  <c r="D186" i="31"/>
  <c r="D183" i="31"/>
  <c r="D181" i="31"/>
  <c r="D177" i="31"/>
  <c r="D176" i="31" s="1"/>
  <c r="D172" i="31"/>
  <c r="D170" i="31"/>
  <c r="D167" i="31"/>
  <c r="D165" i="31"/>
  <c r="D163" i="31"/>
  <c r="D160" i="31"/>
  <c r="D159" i="31" s="1"/>
  <c r="D157" i="31"/>
  <c r="D155" i="31"/>
  <c r="D153" i="31"/>
  <c r="D147" i="31"/>
  <c r="D146" i="31" s="1"/>
  <c r="D145" i="31" s="1"/>
  <c r="D143" i="31"/>
  <c r="D141" i="31"/>
  <c r="D130" i="31"/>
  <c r="D129" i="31" s="1"/>
  <c r="D128" i="31" s="1"/>
  <c r="D127" i="31" s="1"/>
  <c r="D126" i="31" s="1"/>
  <c r="D124" i="31"/>
  <c r="D123" i="31" s="1"/>
  <c r="D122" i="31" s="1"/>
  <c r="D121" i="31" s="1"/>
  <c r="D120" i="31" s="1"/>
  <c r="D118" i="31"/>
  <c r="D117" i="31" s="1"/>
  <c r="D116" i="31" s="1"/>
  <c r="D115" i="31" s="1"/>
  <c r="D113" i="31"/>
  <c r="D112" i="31" s="1"/>
  <c r="D110" i="31"/>
  <c r="D109" i="31" s="1"/>
  <c r="D104" i="31"/>
  <c r="D103" i="31" s="1"/>
  <c r="D102" i="31" s="1"/>
  <c r="D101" i="31" s="1"/>
  <c r="D99" i="31"/>
  <c r="D98" i="31" s="1"/>
  <c r="D97" i="31" s="1"/>
  <c r="D96" i="31" s="1"/>
  <c r="D94" i="31"/>
  <c r="D93" i="31" s="1"/>
  <c r="D92" i="31" s="1"/>
  <c r="D90" i="31"/>
  <c r="D88" i="31"/>
  <c r="D84" i="31"/>
  <c r="D79" i="31"/>
  <c r="D78" i="31" s="1"/>
  <c r="D77" i="31" s="1"/>
  <c r="D76" i="31" s="1"/>
  <c r="D74" i="31"/>
  <c r="D73" i="31" s="1"/>
  <c r="D72" i="31" s="1"/>
  <c r="D71" i="31" s="1"/>
  <c r="D69" i="31"/>
  <c r="D68" i="31" s="1"/>
  <c r="D66" i="31"/>
  <c r="D65" i="31" s="1"/>
  <c r="D61" i="31"/>
  <c r="D60" i="31" s="1"/>
  <c r="D58" i="31"/>
  <c r="D57" i="31" s="1"/>
  <c r="D55" i="31"/>
  <c r="D54" i="31" s="1"/>
  <c r="D49" i="31"/>
  <c r="D47" i="31"/>
  <c r="D45" i="31"/>
  <c r="D39" i="31"/>
  <c r="D37" i="31"/>
  <c r="D32" i="31"/>
  <c r="D31" i="31" s="1"/>
  <c r="D29" i="31"/>
  <c r="D28" i="31" s="1"/>
  <c r="D26" i="31"/>
  <c r="D24" i="31"/>
  <c r="D18" i="31"/>
  <c r="D17" i="31" s="1"/>
  <c r="D15" i="31"/>
  <c r="D14" i="31" s="1"/>
  <c r="D12" i="31"/>
  <c r="D10" i="31"/>
  <c r="F264" i="29"/>
  <c r="F262" i="29"/>
  <c r="F260" i="29"/>
  <c r="F252" i="29"/>
  <c r="F250" i="29"/>
  <c r="F245" i="29"/>
  <c r="F244" i="29" s="1"/>
  <c r="F242" i="29"/>
  <c r="F241" i="29" s="1"/>
  <c r="F239" i="29"/>
  <c r="F237" i="29"/>
  <c r="F217" i="29"/>
  <c r="F216" i="29" s="1"/>
  <c r="F215" i="29" s="1"/>
  <c r="F213" i="29"/>
  <c r="F212" i="29" s="1"/>
  <c r="F211" i="29" s="1"/>
  <c r="F207" i="29"/>
  <c r="F206" i="29" s="1"/>
  <c r="F205" i="29" s="1"/>
  <c r="F204" i="29" s="1"/>
  <c r="F202" i="29"/>
  <c r="F201" i="29" s="1"/>
  <c r="F200" i="29" s="1"/>
  <c r="F199" i="29" s="1"/>
  <c r="F197" i="29"/>
  <c r="F196" i="29" s="1"/>
  <c r="F194" i="29"/>
  <c r="F193" i="29" s="1"/>
  <c r="F191" i="29"/>
  <c r="F190" i="29" s="1"/>
  <c r="F184" i="29"/>
  <c r="F183" i="29" s="1"/>
  <c r="F181" i="29"/>
  <c r="F180" i="29" s="1"/>
  <c r="F169" i="29"/>
  <c r="F168" i="29" s="1"/>
  <c r="F167" i="29" s="1"/>
  <c r="F166" i="29" s="1"/>
  <c r="F165" i="29" s="1"/>
  <c r="F164" i="29" s="1"/>
  <c r="F155" i="29"/>
  <c r="F154" i="29" s="1"/>
  <c r="F152" i="29"/>
  <c r="F151" i="29" s="1"/>
  <c r="F149" i="29"/>
  <c r="F147" i="29"/>
  <c r="F139" i="29"/>
  <c r="F137" i="29"/>
  <c r="F134" i="29"/>
  <c r="F133" i="29" s="1"/>
  <c r="F127" i="29"/>
  <c r="F126" i="29" s="1"/>
  <c r="F125" i="29" s="1"/>
  <c r="F124" i="29" s="1"/>
  <c r="F122" i="29"/>
  <c r="F121" i="29" s="1"/>
  <c r="F120" i="29" s="1"/>
  <c r="F119" i="29" s="1"/>
  <c r="F115" i="29"/>
  <c r="F114" i="29" s="1"/>
  <c r="F113" i="29" s="1"/>
  <c r="F112" i="29" s="1"/>
  <c r="F111" i="29" s="1"/>
  <c r="F110" i="29" s="1"/>
  <c r="F107" i="29"/>
  <c r="F106" i="29" s="1"/>
  <c r="F105" i="29" s="1"/>
  <c r="F104" i="29" s="1"/>
  <c r="F103" i="29" s="1"/>
  <c r="F102" i="29" s="1"/>
  <c r="F93" i="29"/>
  <c r="F92" i="29" s="1"/>
  <c r="F90" i="29"/>
  <c r="F88" i="29"/>
  <c r="F86" i="29"/>
  <c r="F80" i="29"/>
  <c r="F79" i="29" s="1"/>
  <c r="F78" i="29" s="1"/>
  <c r="F76" i="29"/>
  <c r="F74" i="29"/>
  <c r="F69" i="29"/>
  <c r="F68" i="29" s="1"/>
  <c r="F67" i="29" s="1"/>
  <c r="F66" i="29" s="1"/>
  <c r="F65" i="29" s="1"/>
  <c r="F63" i="29"/>
  <c r="F62" i="29" s="1"/>
  <c r="F61" i="29" s="1"/>
  <c r="F60" i="29" s="1"/>
  <c r="F58" i="29"/>
  <c r="F57" i="29" s="1"/>
  <c r="F56" i="29" s="1"/>
  <c r="F55" i="29" s="1"/>
  <c r="F52" i="29"/>
  <c r="F51" i="29" s="1"/>
  <c r="F50" i="29" s="1"/>
  <c r="F49" i="29" s="1"/>
  <c r="F46" i="29"/>
  <c r="F45" i="29" s="1"/>
  <c r="F44" i="29" s="1"/>
  <c r="F43" i="29" s="1"/>
  <c r="F42" i="29" s="1"/>
  <c r="F41" i="29" s="1"/>
  <c r="F39" i="29"/>
  <c r="F38" i="29" s="1"/>
  <c r="F37" i="29" s="1"/>
  <c r="F30" i="29" s="1"/>
  <c r="F28" i="29"/>
  <c r="F27" i="29" s="1"/>
  <c r="F26" i="29" s="1"/>
  <c r="F24" i="29"/>
  <c r="F23" i="29" s="1"/>
  <c r="F21" i="29"/>
  <c r="F19" i="29"/>
  <c r="F12" i="29"/>
  <c r="F11" i="29" s="1"/>
  <c r="F10" i="29" s="1"/>
  <c r="F9" i="29" s="1"/>
  <c r="F8" i="29" s="1"/>
  <c r="F7" i="29" s="1"/>
  <c r="D169" i="31" l="1"/>
  <c r="G20" i="33"/>
  <c r="G19" i="33" s="1"/>
  <c r="G233" i="33"/>
  <c r="G232" i="33" s="1"/>
  <c r="G231" i="33" s="1"/>
  <c r="G230" i="33" s="1"/>
  <c r="G62" i="33"/>
  <c r="G160" i="33"/>
  <c r="G180" i="33"/>
  <c r="G179" i="33" s="1"/>
  <c r="G178" i="33" s="1"/>
  <c r="G177" i="33" s="1"/>
  <c r="G176" i="33" s="1"/>
  <c r="G175" i="33" s="1"/>
  <c r="G308" i="33"/>
  <c r="G307" i="33" s="1"/>
  <c r="G306" i="33" s="1"/>
  <c r="G222" i="33"/>
  <c r="G221" i="33" s="1"/>
  <c r="G220" i="33" s="1"/>
  <c r="G219" i="33" s="1"/>
  <c r="G289" i="33"/>
  <c r="G288" i="33" s="1"/>
  <c r="G143" i="33"/>
  <c r="G142" i="33" s="1"/>
  <c r="G100" i="33"/>
  <c r="G99" i="33" s="1"/>
  <c r="G168" i="33"/>
  <c r="G84" i="33"/>
  <c r="G83" i="33" s="1"/>
  <c r="G82" i="33" s="1"/>
  <c r="D32" i="32"/>
  <c r="D53" i="31"/>
  <c r="D52" i="31" s="1"/>
  <c r="D36" i="31"/>
  <c r="D35" i="31" s="1"/>
  <c r="D34" i="31" s="1"/>
  <c r="D23" i="31"/>
  <c r="D9" i="31"/>
  <c r="D162" i="31"/>
  <c r="D44" i="31"/>
  <c r="D43" i="31" s="1"/>
  <c r="D42" i="31" s="1"/>
  <c r="D41" i="31" s="1"/>
  <c r="D140" i="31"/>
  <c r="D139" i="31" s="1"/>
  <c r="D138" i="31" s="1"/>
  <c r="D87" i="31"/>
  <c r="D83" i="31" s="1"/>
  <c r="D152" i="31"/>
  <c r="D185" i="31"/>
  <c r="D180" i="31"/>
  <c r="D190" i="31"/>
  <c r="F189" i="29"/>
  <c r="F188" i="29" s="1"/>
  <c r="F187" i="29" s="1"/>
  <c r="F186" i="29" s="1"/>
  <c r="F236" i="29"/>
  <c r="F235" i="29" s="1"/>
  <c r="F234" i="29" s="1"/>
  <c r="F18" i="29"/>
  <c r="F17" i="29" s="1"/>
  <c r="F136" i="29"/>
  <c r="F132" i="29" s="1"/>
  <c r="F131" i="29" s="1"/>
  <c r="F130" i="29" s="1"/>
  <c r="F129" i="29" s="1"/>
  <c r="F249" i="29"/>
  <c r="F248" i="29" s="1"/>
  <c r="F247" i="29" s="1"/>
  <c r="F73" i="29"/>
  <c r="F72" i="29" s="1"/>
  <c r="F71" i="29" s="1"/>
  <c r="F146" i="29"/>
  <c r="F145" i="29" s="1"/>
  <c r="F144" i="29" s="1"/>
  <c r="F143" i="29" s="1"/>
  <c r="F142" i="29" s="1"/>
  <c r="F141" i="29" s="1"/>
  <c r="F54" i="29"/>
  <c r="F85" i="29"/>
  <c r="F84" i="29" s="1"/>
  <c r="F83" i="29" s="1"/>
  <c r="F82" i="29" s="1"/>
  <c r="F179" i="29"/>
  <c r="F178" i="29" s="1"/>
  <c r="F177" i="29" s="1"/>
  <c r="F176" i="29" s="1"/>
  <c r="G259" i="33"/>
  <c r="G258" i="33" s="1"/>
  <c r="G324" i="33"/>
  <c r="G323" i="33" s="1"/>
  <c r="G322" i="33" s="1"/>
  <c r="G321" i="33" s="1"/>
  <c r="G320" i="33" s="1"/>
  <c r="G319" i="33" s="1"/>
  <c r="G318" i="33" s="1"/>
  <c r="G317" i="33" s="1"/>
  <c r="D64" i="31"/>
  <c r="D63" i="31" s="1"/>
  <c r="D108" i="31"/>
  <c r="D107" i="31" s="1"/>
  <c r="D106" i="31" s="1"/>
  <c r="F118" i="29"/>
  <c r="F117" i="29" s="1"/>
  <c r="F259" i="29"/>
  <c r="F258" i="29" s="1"/>
  <c r="F257" i="29" s="1"/>
  <c r="F256" i="29" s="1"/>
  <c r="F255" i="29" s="1"/>
  <c r="F254" i="29" s="1"/>
  <c r="D151" i="31" l="1"/>
  <c r="G287" i="33"/>
  <c r="G286" i="33" s="1"/>
  <c r="G285" i="33" s="1"/>
  <c r="G284" i="33" s="1"/>
  <c r="G218" i="33"/>
  <c r="G159" i="33"/>
  <c r="G158" i="33" s="1"/>
  <c r="G157" i="33" s="1"/>
  <c r="G156" i="33" s="1"/>
  <c r="G133" i="33" s="1"/>
  <c r="G98" i="33"/>
  <c r="G97" i="33" s="1"/>
  <c r="G55" i="33" s="1"/>
  <c r="G18" i="33"/>
  <c r="G17" i="33" s="1"/>
  <c r="G16" i="33" s="1"/>
  <c r="D22" i="31"/>
  <c r="D21" i="31" s="1"/>
  <c r="D20" i="31" s="1"/>
  <c r="D8" i="31"/>
  <c r="D7" i="31" s="1"/>
  <c r="D6" i="31" s="1"/>
  <c r="D51" i="31"/>
  <c r="D82" i="31"/>
  <c r="D81" i="31" s="1"/>
  <c r="D179" i="31"/>
  <c r="F16" i="29"/>
  <c r="F15" i="29" s="1"/>
  <c r="F14" i="29" s="1"/>
  <c r="F233" i="29"/>
  <c r="F232" i="29" s="1"/>
  <c r="F231" i="29" s="1"/>
  <c r="F210" i="29"/>
  <c r="F48" i="29"/>
  <c r="F109" i="29"/>
  <c r="D36" i="28"/>
  <c r="C36" i="28"/>
  <c r="C35" i="28" s="1"/>
  <c r="C30" i="28"/>
  <c r="D30" i="28"/>
  <c r="D9" i="28"/>
  <c r="D8" i="28" s="1"/>
  <c r="D18" i="28"/>
  <c r="D20" i="28"/>
  <c r="D23" i="28"/>
  <c r="D25" i="28"/>
  <c r="D32" i="28"/>
  <c r="D35" i="28"/>
  <c r="C32" i="28"/>
  <c r="C25" i="28"/>
  <c r="C23" i="28"/>
  <c r="C20" i="28"/>
  <c r="C18" i="28" s="1"/>
  <c r="C9" i="28"/>
  <c r="C8" i="28"/>
  <c r="C7" i="28" s="1"/>
  <c r="C32" i="4"/>
  <c r="G6" i="33" l="1"/>
  <c r="G336" i="33" s="1"/>
  <c r="D150" i="31"/>
  <c r="D149" i="31" s="1"/>
  <c r="D223" i="31" s="1"/>
  <c r="F209" i="29"/>
  <c r="F175" i="29" s="1"/>
  <c r="F6" i="29"/>
  <c r="C29" i="28"/>
  <c r="C37" i="28" s="1"/>
  <c r="D29" i="28"/>
  <c r="D7" i="28"/>
  <c r="D37" i="28" s="1"/>
  <c r="F266" i="29" l="1"/>
  <c r="B15" i="11"/>
  <c r="B18" i="11" s="1"/>
  <c r="D8" i="19" l="1"/>
  <c r="D11" i="19" s="1"/>
  <c r="C9" i="17" l="1"/>
  <c r="C21" i="4" l="1"/>
  <c r="C19" i="4" l="1"/>
  <c r="C31" i="4"/>
  <c r="C28" i="4"/>
  <c r="C26" i="4"/>
  <c r="C16" i="4"/>
  <c r="C14" i="4" s="1"/>
  <c r="C25" i="4" l="1"/>
  <c r="C33" i="4"/>
</calcChain>
</file>

<file path=xl/sharedStrings.xml><?xml version="1.0" encoding="utf-8"?>
<sst xmlns="http://schemas.openxmlformats.org/spreadsheetml/2006/main" count="3873" uniqueCount="501">
  <si>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</si>
  <si>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</si>
  <si>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</si>
  <si>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</si>
  <si>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</si>
  <si>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</si>
  <si>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</si>
  <si>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</si>
  <si>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</si>
  <si>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</si>
  <si>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</si>
  <si>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</si>
  <si>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</si>
  <si>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</si>
  <si>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</si>
  <si>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</si>
  <si>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</si>
  <si>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</si>
  <si>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</si>
  <si>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</si>
  <si>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</si>
  <si>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</si>
  <si>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</si>
  <si>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</si>
  <si>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</si>
  <si>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</si>
  <si>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</si>
  <si>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</si>
  <si>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</si>
  <si>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</si>
  <si>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</si>
  <si>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</si>
  <si>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</si>
  <si>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</si>
  <si>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</si>
  <si>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</si>
  <si>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</si>
  <si>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</si>
  <si>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</si>
  <si>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</si>
  <si>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</si>
  <si>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</si>
  <si>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</si>
  <si>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</si>
  <si>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</si>
  <si>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</si>
  <si>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</si>
  <si>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</si>
  <si>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</si>
  <si>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Сумма 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</si>
  <si>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</si>
  <si>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</si>
  <si>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</si>
  <si>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</si>
  <si>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</si>
  <si>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</si>
  <si>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</si>
  <si>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</si>
  <si>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</si>
  <si>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</si>
  <si>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</si>
  <si>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</si>
  <si>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</si>
  <si>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</si>
  <si>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</si>
  <si>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</si>
  <si>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</si>
  <si>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</si>
  <si>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</si>
  <si>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</si>
  <si>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</si>
  <si>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</si>
  <si>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</si>
  <si>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</si>
  <si>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</si>
  <si>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</si>
  <si>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</si>
  <si>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</si>
  <si>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</si>
  <si>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</si>
  <si>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</si>
  <si>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</si>
  <si>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</si>
  <si>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</si>
  <si>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</si>
  <si>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</si>
  <si>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</si>
  <si>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</si>
  <si>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</si>
  <si>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</si>
  <si>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</si>
  <si>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</si>
  <si>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</si>
  <si>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</si>
  <si>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</si>
  <si>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</si>
  <si>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</si>
  <si>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</si>
  <si>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</si>
  <si>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</si>
  <si>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</si>
  <si>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</si>
  <si>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</si>
  <si>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</si>
  <si>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</si>
  <si>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</si>
  <si>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</si>
  <si>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</si>
  <si>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</si>
  <si>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</si>
  <si>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</si>
  <si>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</si>
  <si>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</si>
  <si>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</si>
  <si>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</si>
  <si>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</si>
  <si>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</si>
  <si>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</si>
  <si>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</si>
  <si>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</si>
  <si>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</si>
  <si>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</si>
  <si>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</si>
  <si>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</si>
  <si>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</si>
  <si>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</si>
  <si>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</si>
  <si>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</si>
  <si>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</si>
  <si>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</si>
  <si>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</si>
  <si>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</si>
  <si>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</si>
  <si>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</si>
  <si>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</si>
  <si>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</si>
  <si>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</si>
  <si>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</si>
  <si>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</si>
  <si>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</si>
  <si>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</si>
  <si>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</si>
  <si>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</si>
  <si>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</si>
  <si>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</si>
  <si>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</si>
  <si>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</si>
  <si>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</si>
  <si>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</si>
  <si>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</si>
  <si>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</si>
  <si>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</si>
  <si>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</si>
  <si>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</si>
  <si>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</si>
  <si>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</si>
  <si>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</si>
  <si>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</si>
  <si>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</si>
  <si>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</si>
  <si>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</si>
  <si>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</si>
  <si>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</si>
  <si>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</si>
  <si>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</si>
  <si>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</si>
  <si>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Государственная программа "Содействие занятости населения в Ханты-Мансийском автономном округе - Югре на 2014-2020 годы"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</si>
  <si>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</si>
  <si>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</si>
  <si>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</si>
  <si>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</si>
  <si>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</si>
  <si>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</si>
  <si>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</si>
  <si>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</si>
  <si>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</si>
  <si>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</si>
  <si>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</si>
  <si>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</si>
  <si>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</si>
  <si>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</si>
  <si>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</si>
  <si>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</si>
  <si>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</si>
  <si>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</si>
  <si>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</si>
  <si>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</si>
  <si>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</si>
  <si>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</si>
  <si>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</si>
  <si>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</si>
  <si>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</si>
  <si>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</si>
  <si>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</si>
  <si>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</si>
  <si>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</si>
  <si>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</si>
  <si>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</si>
  <si>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</si>
  <si>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</si>
  <si>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</si>
  <si>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</si>
  <si>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</si>
  <si>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</si>
  <si>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</si>
  <si>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</si>
  <si>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</si>
  <si>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</si>
  <si>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</si>
  <si>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</si>
  <si>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</si>
  <si>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</si>
  <si>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</si>
  <si>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</si>
  <si>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</si>
  <si>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</si>
  <si>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</si>
  <si>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</si>
  <si>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</si>
  <si>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</si>
  <si>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Расходы местного бюджета (в т.ч. и поселения) на софинансирование программ из бюджета автономного округа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</si>
  <si>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</si>
  <si>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</si>
  <si>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</si>
  <si>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</si>
  <si>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</si>
  <si>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</si>
  <si>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Основное мероприятие "Содействие развитию исторических и иных местных традиций"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</si>
  <si>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</si>
  <si>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</si>
  <si>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</si>
  <si>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</si>
  <si>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</si>
  <si>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</si>
  <si>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</si>
  <si>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</si>
  <si>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</si>
  <si>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</si>
  <si>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</si>
  <si>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</si>
  <si>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</si>
  <si>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</si>
  <si>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</si>
  <si>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</si>
  <si>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</si>
  <si>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</si>
  <si>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</si>
  <si>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</si>
  <si>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</si>
  <si>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</si>
  <si>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</si>
  <si>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</si>
  <si>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</si>
  <si>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</si>
  <si>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</si>
  <si>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</si>
  <si>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</si>
  <si>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</si>
  <si>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</si>
  <si>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</si>
  <si>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</si>
  <si>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</si>
  <si>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</si>
  <si>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</si>
  <si>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</si>
  <si>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</si>
  <si>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</si>
  <si>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</si>
  <si>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</si>
  <si>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</si>
  <si>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</si>
  <si>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</si>
  <si>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</si>
  <si>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</si>
  <si>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 xml:space="preserve">Сумма     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</si>
  <si>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</si>
  <si>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</si>
  <si>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</si>
  <si>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</si>
  <si>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</si>
  <si>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</si>
  <si>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</si>
  <si>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</si>
  <si>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10108D9300</t>
  </si>
  <si>
    <t>10103S0001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</si>
  <si>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</si>
  <si>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</si>
  <si>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</si>
  <si>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</si>
  <si>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</si>
  <si>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</si>
  <si>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</si>
  <si>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</si>
  <si>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</si>
  <si>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</si>
  <si>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</si>
  <si>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</si>
  <si>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</si>
  <si>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</si>
  <si>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</si>
  <si>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</si>
  <si>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</si>
  <si>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</si>
  <si>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</si>
  <si>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</si>
  <si>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</si>
  <si>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</si>
  <si>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</si>
  <si>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</si>
  <si>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</si>
  <si>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</si>
  <si>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</si>
  <si>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</si>
  <si>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</si>
  <si>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</si>
  <si>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</si>
  <si>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</si>
  <si>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</si>
  <si>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500</t>
  </si>
  <si>
    <t>600</t>
  </si>
  <si>
    <t>01</t>
  </si>
  <si>
    <t>0410100588</t>
  </si>
  <si>
    <t>0410100589</t>
  </si>
  <si>
    <t>1110199990</t>
  </si>
  <si>
    <t>5000100000</t>
  </si>
  <si>
    <t>182 103 02000 01 0000 110</t>
  </si>
  <si>
    <t>АКЦИЗЫ по подакцизным товарам (продукции), производимым на территории Российской Федерации</t>
  </si>
  <si>
    <t>Доходы бюджета сельского поселения Светлый на 2017 год</t>
  </si>
  <si>
    <t>Приложение 1                                      к решению Совета депутатов сельского поселения Светлый       от 29.12.2016 №000</t>
  </si>
  <si>
    <t>Доходы бюджета сельского поселения Светлый на 2018 и 2019 годы</t>
  </si>
  <si>
    <t>2018 год</t>
  </si>
  <si>
    <t>2019 год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</si>
  <si>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</si>
  <si>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</si>
  <si>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</si>
  <si>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</si>
  <si>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</si>
  <si>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</si>
  <si>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</si>
  <si>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</si>
  <si>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</si>
  <si>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</si>
  <si>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</si>
  <si>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</si>
  <si>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</si>
  <si>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</si>
  <si>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</si>
  <si>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</si>
  <si>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</si>
  <si>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</si>
  <si>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</si>
  <si>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</si>
  <si>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</si>
  <si>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</si>
  <si>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</si>
  <si>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</si>
  <si>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</si>
  <si>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111</t>
  </si>
  <si>
    <t>119</t>
  </si>
  <si>
    <t>244</t>
  </si>
  <si>
    <t>243</t>
  </si>
  <si>
    <t>2400300000</t>
  </si>
  <si>
    <t>1810302400</t>
  </si>
  <si>
    <t>24003S0000</t>
  </si>
  <si>
    <t>софинансирование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</si>
  <si>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</si>
  <si>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</si>
  <si>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</si>
  <si>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</si>
  <si>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</si>
  <si>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</si>
  <si>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</si>
  <si>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</si>
  <si>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</si>
  <si>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</si>
  <si>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</si>
  <si>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</si>
  <si>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</si>
  <si>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</si>
  <si>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</si>
  <si>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</si>
  <si>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</si>
  <si>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</si>
  <si>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</si>
  <si>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</si>
  <si>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</si>
  <si>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</si>
  <si>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</si>
  <si>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</si>
  <si>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</si>
  <si>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</si>
  <si>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</si>
  <si>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</si>
  <si>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</si>
  <si>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</si>
  <si>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</si>
  <si>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</si>
  <si>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</si>
  <si>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</si>
  <si>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</si>
  <si>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</si>
  <si>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Смета доходов и расходов муниципального дорожного фондасельского поселения Светлый на 2017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</si>
  <si>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2017 год</t>
  </si>
  <si>
    <t xml:space="preserve">Утвержденно решением Совета депутатов сельского поселения Светлый                               от 00.12.2016 № 000  </t>
  </si>
  <si>
    <t>Муниципальная программа «Развитие транспортной системы сельского поселения Сетлый на 2017-2019 годы»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</si>
  <si>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</si>
  <si>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</si>
  <si>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Смета доходов и расходов муниципального дорожного фонда сельского поселения Светлый на 2018-2019 годы</t>
  </si>
  <si>
    <t xml:space="preserve"> тыс.руб.</t>
  </si>
  <si>
    <t>Распределение бюджетных ассигнований по разделам, подразделам классификации расходов бюджета сельского поселения Светлый на 2017год</t>
  </si>
  <si>
    <t>Ведомственная структура расходов бюджета сельского поселения Светлый на 2017 год</t>
  </si>
  <si>
    <t>Утвержденно решением Совета депутатов сельского поселения Светлый                               от 00.12.2016 № 000</t>
  </si>
  <si>
    <t>Дорожное хозяйство (дорожные фонды)</t>
  </si>
  <si>
    <t>межбюджетные трансферты получаемые из бюджета Березовского района на 2017 год</t>
  </si>
  <si>
    <t>межбюджетные трансферты получаемые из бюджета Березовского района на 2018-2019 годы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</si>
  <si>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2017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</si>
  <si>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</si>
  <si>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</si>
  <si>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>Источники внутреннего финансирования дефицита бюджета сельского поселения Светлый на 2017 год</t>
  </si>
  <si>
    <t>Источники внутреннего финансирования дефицита бюджета сельского поселения Светлый на 2018-2019 годы</t>
  </si>
  <si>
    <t>2017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</si>
  <si>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2017 год</t>
  </si>
  <si>
    <t>5000122030</t>
  </si>
  <si>
    <t>Условно утвержденные расходы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</si>
  <si>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2018-2019 годы</t>
  </si>
  <si>
    <t xml:space="preserve">Утвержденно решением Совета депутатов сельского поселения Светлый                               от 00.12.2016 № 000 </t>
  </si>
  <si>
    <t>5000289020</t>
  </si>
  <si>
    <t>500000000</t>
  </si>
  <si>
    <t>Распределение бюджетных ассигнований по разделам, подразделам классификации расходов бюджета сельского поселения Светлый на 2018 и  2019 годы</t>
  </si>
  <si>
    <t>Приложение 2                                      к решению Совета депутатов сельского поселения Светлый       от 29.12.2016 №001</t>
  </si>
  <si>
    <t>Приложение 3                                     к решению Совета депутатов сельского поселения Светлый         от 00.12.2016 №000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</si>
  <si>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и 2019 годы</t>
  </si>
  <si>
    <t>Приложение 4                                     к решению Совета депутатов сельского поселения Светлый         от 00.12.2016 №000</t>
  </si>
  <si>
    <t>Приложение 5                                      к решению Совета депутатов сельского поселения Светлый         от 00.12.2016 №000</t>
  </si>
  <si>
    <t>Приложение 6                                      к решению Совета депутатов сельского поселения Светлый         от 00.12.2016 №000</t>
  </si>
  <si>
    <t>Ведомственная структура расходов бюджета сельского поселения Светлый на 2018 и 2019 годы</t>
  </si>
  <si>
    <t>Приложение 7                                                          к решению Совета депутатов сельского поселения Светлый                                                от 00.12.2016 №000</t>
  </si>
  <si>
    <t>Приложение 8                                                         к решению Совета депутатов сельского поселения Светлый                                                от 00.12.2016 №001</t>
  </si>
  <si>
    <t>Приложение 9                             к решению Совета депутатов сельского поселения Светлый                                      от 00.12.2016 №000</t>
  </si>
  <si>
    <t>Приложение 10                                  к решению Совета депутатов сельского поселения Светлый                                      от 00.12.2016 №000</t>
  </si>
  <si>
    <t>Приложение №11                                                             к решению Совета депутатов сельского поселения Светлый                                                   от 29.12.2015 №128</t>
  </si>
  <si>
    <t>Верхний предел муниципального долга сельского поселения Светлый на 1 января 2018 года</t>
  </si>
  <si>
    <t>Верхний предел муниципального долга сельского поселения Светлый на 1 января 2019 года</t>
  </si>
  <si>
    <t>Приложение №12                                                             к решению Совета депутатов сельского поселения Светлый                                                   от 000.12.2016 №000</t>
  </si>
  <si>
    <t>Приложение №13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</si>
  <si>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№14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</si>
  <si>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20                                                             к решению Совета депутатов сельского поселения Светлый                                                   от 00.12.2016 №000</t>
  </si>
  <si>
    <t>24003S2420</t>
  </si>
  <si>
    <t>2400382420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</si>
  <si>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</si>
  <si>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</si>
  <si>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</si>
  <si>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</si>
  <si>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t xml:space="preserve">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</si>
  <si>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r>
      <t xml:space="preserve">2017 </t>
    </r>
    <r>
      <rPr>
        <b/>
        <sz val="8"/>
        <color rgb="FF000000"/>
        <rFont val="Arial"/>
        <family val="2"/>
        <charset val="204"/>
      </rPr>
      <t>год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</si>
  <si>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</si>
  <si>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 xml:space="preserve">2017 год </t>
  </si>
  <si>
    <t>Приложение 15                                                            к  решению Совета депутатов сельского поселения Светлый                                                   от 00.12.2016 №000</t>
  </si>
  <si>
    <t>Приложение 16                                                            к  решению Совета депутатов сельского поселения Светлый                                                   от 00.12.2016 №000</t>
  </si>
  <si>
    <t>Приложение 17                                                                                               к решению Совета депутатов                                                     сельского поселения Светлый                                                                 от 00.12.2016 №000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</si>
  <si>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00.12.2016 №000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</si>
  <si>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00.12.2016 №000</t>
  </si>
  <si>
    <t>Приложение 21                                                             к решению Совета депутатов сельского поселения Светлый                                                   от 00.12.2016 №000</t>
  </si>
  <si>
    <t>Приложение 22                                                             к решению Совета депутатов сельского поселения Светлый                                                   от 00.12.2016 №000</t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</si>
  <si>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</si>
  <si>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</si>
  <si>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</si>
  <si>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</si>
  <si>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</si>
  <si>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</si>
  <si>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</si>
  <si>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</si>
  <si>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</si>
  <si>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Межбюджетные трансферты из бюджета сельского поселения Светлый, предоставляемые в бюджет Березовского района на 2017 год</t>
  </si>
  <si>
    <t>Управление Федерального казначейства по Ханты-Мансийскому автономному округу -Югре</t>
  </si>
  <si>
    <t>1810300000</t>
  </si>
  <si>
    <t>Другие вопросы в области национальной экономики</t>
  </si>
  <si>
    <t>1810102030</t>
  </si>
  <si>
    <t>Муниципальная программа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 незаконного оборота и потребления наркотических средств и психотропных веществ в сельском поселении Светлый  в 2016-2020 годах»</t>
  </si>
  <si>
    <t>Муниципальная программа "Совершенствование муниципального управления сельского поселения Светлый на 2016 -2019 годы"</t>
  </si>
  <si>
    <t>Муниципальная программа  "Доступная среда в сельском поселении Светлый на 2016 – 2019 годы"</t>
  </si>
  <si>
    <t>Муниципальная программа «Управление муниципальным имуществом в сельском поселении Светлый на 2016-2020 годы»</t>
  </si>
  <si>
    <t>Муниципальная программа "Социальная поддержка жителей  сельского поселения Светлый на 2016 – 2019 годы"</t>
  </si>
  <si>
    <t>Муниципальная программа «Информационное общество сельского поселения Светлый на 2016-2019 годы»</t>
  </si>
  <si>
    <t>Муниципальная программа "Благоустройство территории сельского поселения Светлый на 2016-2019 годы"</t>
  </si>
  <si>
    <t>Муниципальная программа "Развитие культуры и туризма в сельском поселении Светлый на 2016-2019 годы"</t>
  </si>
  <si>
    <t>Муниципальная программа "Развитие физической культуры, спорта и молодежной политики в сельском поселении Светлый на 2016-2019 годы"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</si>
  <si>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</si>
  <si>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</si>
  <si>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Иные межбюджетные трансферты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</si>
  <si>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</si>
  <si>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</si>
  <si>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</si>
  <si>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софинансирование иных межбюджетных трансфертов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</si>
  <si>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</si>
  <si>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Расходы местного бюджета на софинансирование иных межбюджетных трансфертов на благоустройство территорий муниципальных образований</t>
  </si>
  <si>
    <t>Иные межбюджетные трансферты на благоустройство территорий муниципального образования</t>
  </si>
  <si>
    <t>Ин6ые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</si>
  <si>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Ин6ые межбюджетные трансферты  для создания условий для деятельности народных дружин</t>
  </si>
  <si>
    <t xml:space="preserve">Ин6ые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</si>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</sst>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0000_ ;[Red]\-#,##0.000000\ "/>
    <numFmt numFmtId="173" formatCode="0.0000"/>
    <numFmt numFmtId="174" formatCode="#,##0.0000"/>
    <numFmt numFmtId="175" formatCode="#,##0.0;[Red]\-#,##0.0;0.0"/>
    <numFmt numFmtId="176" formatCode="0.0"/>
    <numFmt numFmtId="177" formatCode="_-* #,##0.0_р_._-;\-* #,##0.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0" fontId="22" fillId="3" borderId="20">
      <alignment horizontal="left" vertical="top" wrapText="1"/>
    </xf>
  </cellStyleXfs>
  <cellXfs count="262">
    <xf numFmtId="0" fontId="0" fillId="0" borderId="0" xfId="0"/>
    <xf numFmtId="0" fontId="6" fillId="0" borderId="0" xfId="0" applyFont="1" applyAlignment="1">
      <alignment horizontal="right" vertical="center" wrapText="1"/>
    </xf>
    <xf numFmtId="0" fontId="0" fillId="0" borderId="0" xfId="0" applyFill="1"/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 wrapText="1"/>
    </xf>
    <xf numFmtId="168" fontId="14" fillId="0" borderId="19" xfId="1" applyNumberFormat="1" applyFont="1" applyFill="1" applyBorder="1" applyAlignment="1" applyProtection="1">
      <alignment wrapText="1"/>
      <protection hidden="1"/>
    </xf>
    <xf numFmtId="168" fontId="14" fillId="0" borderId="10" xfId="1" applyNumberFormat="1" applyFont="1" applyFill="1" applyBorder="1" applyAlignment="1" applyProtection="1">
      <alignment wrapText="1"/>
      <protection hidden="1"/>
    </xf>
    <xf numFmtId="168" fontId="14" fillId="0" borderId="10" xfId="1" applyNumberFormat="1" applyFont="1" applyFill="1" applyBorder="1" applyAlignment="1" applyProtection="1">
      <alignment horizontal="center" wrapText="1"/>
      <protection hidden="1"/>
    </xf>
    <xf numFmtId="174" fontId="11" fillId="0" borderId="0" xfId="0" applyNumberFormat="1" applyFont="1"/>
    <xf numFmtId="173" fontId="11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center" wrapText="1"/>
    </xf>
    <xf numFmtId="0" fontId="14" fillId="0" borderId="10" xfId="5" applyNumberFormat="1" applyFont="1" applyFill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75" fontId="14" fillId="0" borderId="10" xfId="1" applyNumberFormat="1" applyFont="1" applyFill="1" applyBorder="1" applyAlignment="1" applyProtection="1">
      <alignment horizontal="center" wrapText="1"/>
      <protection hidden="1"/>
    </xf>
    <xf numFmtId="49" fontId="14" fillId="0" borderId="10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right" vertical="center" wrapText="1"/>
    </xf>
    <xf numFmtId="0" fontId="15" fillId="0" borderId="20" xfId="1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4" fillId="0" borderId="10" xfId="5" applyNumberFormat="1" applyFont="1" applyFill="1" applyBorder="1" applyAlignment="1" applyProtection="1">
      <alignment horizontal="center" vertical="center"/>
      <protection hidden="1"/>
    </xf>
    <xf numFmtId="49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center" vertical="center" wrapText="1"/>
    </xf>
    <xf numFmtId="168" fontId="14" fillId="0" borderId="22" xfId="5" applyNumberFormat="1" applyFont="1" applyFill="1" applyBorder="1" applyAlignment="1" applyProtection="1">
      <alignment horizontal="left" vertical="center" wrapText="1"/>
      <protection hidden="1"/>
    </xf>
    <xf numFmtId="170" fontId="14" fillId="0" borderId="23" xfId="5" applyNumberFormat="1" applyFont="1" applyFill="1" applyBorder="1" applyAlignment="1" applyProtection="1">
      <alignment horizontal="center" vertical="center"/>
      <protection hidden="1"/>
    </xf>
    <xf numFmtId="49" fontId="14" fillId="0" borderId="23" xfId="5" applyNumberFormat="1" applyFont="1" applyFill="1" applyBorder="1" applyAlignment="1" applyProtection="1">
      <alignment horizontal="center" vertical="center"/>
      <protection hidden="1"/>
    </xf>
    <xf numFmtId="169" fontId="14" fillId="0" borderId="23" xfId="5" applyNumberFormat="1" applyFont="1" applyFill="1" applyBorder="1" applyAlignment="1" applyProtection="1">
      <alignment horizontal="center" vertical="center"/>
      <protection hidden="1"/>
    </xf>
    <xf numFmtId="175" fontId="14" fillId="0" borderId="21" xfId="5" applyNumberFormat="1" applyFont="1" applyFill="1" applyBorder="1" applyAlignment="1" applyProtection="1">
      <alignment horizontal="center" vertical="center"/>
      <protection hidden="1"/>
    </xf>
    <xf numFmtId="168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70" fontId="14" fillId="0" borderId="12" xfId="5" applyNumberFormat="1" applyFont="1" applyFill="1" applyBorder="1" applyAlignment="1" applyProtection="1">
      <alignment horizontal="center" vertical="center"/>
      <protection hidden="1"/>
    </xf>
    <xf numFmtId="49" fontId="14" fillId="0" borderId="12" xfId="5" applyNumberFormat="1" applyFont="1" applyFill="1" applyBorder="1" applyAlignment="1" applyProtection="1">
      <alignment horizontal="center" vertical="center"/>
      <protection hidden="1"/>
    </xf>
    <xf numFmtId="169" fontId="14" fillId="0" borderId="12" xfId="5" applyNumberFormat="1" applyFont="1" applyFill="1" applyBorder="1" applyAlignment="1" applyProtection="1">
      <alignment horizontal="center" vertical="center"/>
      <protection hidden="1"/>
    </xf>
    <xf numFmtId="175" fontId="14" fillId="0" borderId="10" xfId="5" applyNumberFormat="1" applyFont="1" applyFill="1" applyBorder="1" applyAlignment="1" applyProtection="1">
      <alignment horizontal="center" vertical="center"/>
      <protection hidden="1"/>
    </xf>
    <xf numFmtId="167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65" fontId="14" fillId="0" borderId="19" xfId="5" applyNumberFormat="1" applyFont="1" applyFill="1" applyBorder="1" applyAlignment="1" applyProtection="1">
      <alignment horizontal="left" vertical="center" wrapText="1"/>
      <protection hidden="1"/>
    </xf>
    <xf numFmtId="175" fontId="18" fillId="0" borderId="10" xfId="0" applyNumberFormat="1" applyFont="1" applyFill="1" applyBorder="1" applyAlignment="1">
      <alignment horizontal="center" vertical="center"/>
    </xf>
    <xf numFmtId="170" fontId="14" fillId="0" borderId="10" xfId="5" applyNumberFormat="1" applyFont="1" applyFill="1" applyBorder="1" applyAlignment="1" applyProtection="1">
      <alignment horizontal="center" vertical="center"/>
      <protection hidden="1"/>
    </xf>
    <xf numFmtId="165" fontId="14" fillId="0" borderId="10" xfId="5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wrapText="1"/>
      <protection hidden="1"/>
    </xf>
    <xf numFmtId="167" fontId="14" fillId="0" borderId="10" xfId="5" applyNumberFormat="1" applyFont="1" applyFill="1" applyBorder="1" applyAlignment="1" applyProtection="1">
      <alignment horizontal="left" vertical="center" wrapText="1"/>
      <protection hidden="1"/>
    </xf>
    <xf numFmtId="170" fontId="17" fillId="0" borderId="12" xfId="5" applyNumberFormat="1" applyFont="1" applyFill="1" applyBorder="1" applyAlignment="1" applyProtection="1">
      <alignment horizontal="center" vertical="center"/>
      <protection hidden="1"/>
    </xf>
    <xf numFmtId="175" fontId="14" fillId="0" borderId="10" xfId="9" applyNumberFormat="1" applyFont="1" applyFill="1" applyBorder="1" applyAlignment="1" applyProtection="1">
      <alignment horizontal="center" vertical="center"/>
      <protection hidden="1"/>
    </xf>
    <xf numFmtId="0" fontId="14" fillId="0" borderId="18" xfId="5" applyNumberFormat="1" applyFont="1" applyFill="1" applyBorder="1" applyAlignment="1" applyProtection="1">
      <alignment horizontal="left"/>
      <protection hidden="1"/>
    </xf>
    <xf numFmtId="0" fontId="14" fillId="0" borderId="16" xfId="5" applyNumberFormat="1" applyFont="1" applyFill="1" applyBorder="1" applyAlignment="1" applyProtection="1">
      <alignment horizontal="center"/>
      <protection hidden="1"/>
    </xf>
    <xf numFmtId="49" fontId="14" fillId="0" borderId="16" xfId="5" applyNumberFormat="1" applyFont="1" applyFill="1" applyBorder="1" applyAlignment="1" applyProtection="1">
      <alignment horizontal="center"/>
      <protection hidden="1"/>
    </xf>
    <xf numFmtId="0" fontId="15" fillId="0" borderId="16" xfId="5" applyNumberFormat="1" applyFont="1" applyFill="1" applyBorder="1" applyAlignment="1" applyProtection="1">
      <protection hidden="1"/>
    </xf>
    <xf numFmtId="175" fontId="15" fillId="0" borderId="10" xfId="5" applyNumberFormat="1" applyFont="1" applyFill="1" applyBorder="1" applyAlignment="1" applyProtection="1">
      <alignment horizontal="center"/>
      <protection hidden="1"/>
    </xf>
    <xf numFmtId="43" fontId="18" fillId="0" borderId="0" xfId="9" applyFont="1" applyFill="1" applyAlignment="1">
      <alignment horizontal="center"/>
    </xf>
    <xf numFmtId="172" fontId="18" fillId="0" borderId="0" xfId="0" applyNumberFormat="1" applyFont="1" applyFill="1" applyAlignment="1">
      <alignment horizontal="center"/>
    </xf>
    <xf numFmtId="167" fontId="14" fillId="0" borderId="12" xfId="5" applyNumberFormat="1" applyFont="1" applyFill="1" applyBorder="1" applyAlignment="1" applyProtection="1">
      <alignment horizontal="center" vertical="center"/>
      <protection hidden="1"/>
    </xf>
    <xf numFmtId="167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/>
    <xf numFmtId="0" fontId="20" fillId="0" borderId="12" xfId="0" applyFont="1" applyFill="1" applyBorder="1"/>
    <xf numFmtId="175" fontId="20" fillId="0" borderId="10" xfId="0" applyNumberFormat="1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14" fillId="2" borderId="10" xfId="5" applyNumberFormat="1" applyFont="1" applyFill="1" applyBorder="1" applyAlignment="1" applyProtection="1">
      <alignment horizontal="center" vertical="center"/>
      <protection hidden="1"/>
    </xf>
    <xf numFmtId="168" fontId="14" fillId="2" borderId="10" xfId="5" applyNumberFormat="1" applyFont="1" applyFill="1" applyBorder="1" applyAlignment="1" applyProtection="1">
      <alignment wrapText="1"/>
      <protection hidden="1"/>
    </xf>
    <xf numFmtId="166" fontId="14" fillId="2" borderId="10" xfId="5" applyNumberFormat="1" applyFont="1" applyFill="1" applyBorder="1" applyAlignment="1" applyProtection="1">
      <alignment horizontal="center"/>
      <protection hidden="1"/>
    </xf>
    <xf numFmtId="175" fontId="14" fillId="2" borderId="10" xfId="5" applyNumberFormat="1" applyFont="1" applyFill="1" applyBorder="1" applyAlignment="1" applyProtection="1">
      <alignment horizontal="center"/>
      <protection hidden="1"/>
    </xf>
    <xf numFmtId="165" fontId="14" fillId="2" borderId="10" xfId="5" applyNumberFormat="1" applyFont="1" applyFill="1" applyBorder="1" applyAlignment="1" applyProtection="1">
      <alignment horizontal="left" vertical="center" wrapText="1"/>
      <protection hidden="1"/>
    </xf>
    <xf numFmtId="168" fontId="14" fillId="2" borderId="17" xfId="5" applyNumberFormat="1" applyFont="1" applyFill="1" applyBorder="1" applyAlignment="1" applyProtection="1">
      <alignment wrapText="1"/>
      <protection hidden="1"/>
    </xf>
    <xf numFmtId="166" fontId="14" fillId="2" borderId="12" xfId="5" applyNumberFormat="1" applyFont="1" applyFill="1" applyBorder="1" applyAlignment="1" applyProtection="1">
      <alignment horizontal="center"/>
      <protection hidden="1"/>
    </xf>
    <xf numFmtId="165" fontId="14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4" fillId="2" borderId="18" xfId="5" applyNumberFormat="1" applyFont="1" applyFill="1" applyBorder="1" applyAlignment="1" applyProtection="1">
      <protection hidden="1"/>
    </xf>
    <xf numFmtId="0" fontId="14" fillId="2" borderId="16" xfId="5" applyNumberFormat="1" applyFont="1" applyFill="1" applyBorder="1" applyAlignment="1" applyProtection="1">
      <protection hidden="1"/>
    </xf>
    <xf numFmtId="175" fontId="15" fillId="2" borderId="10" xfId="5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/>
    <xf numFmtId="49" fontId="14" fillId="0" borderId="12" xfId="1" applyNumberFormat="1" applyFont="1" applyFill="1" applyBorder="1" applyAlignment="1" applyProtection="1">
      <alignment vertical="center" wrapText="1"/>
      <protection hidden="1"/>
    </xf>
    <xf numFmtId="49" fontId="14" fillId="0" borderId="12" xfId="1" applyNumberFormat="1" applyFont="1" applyFill="1" applyBorder="1" applyAlignment="1" applyProtection="1">
      <alignment horizontal="center" vertical="center" wrapText="1"/>
      <protection hidden="1"/>
    </xf>
    <xf numFmtId="175" fontId="14" fillId="0" borderId="10" xfId="5" applyNumberFormat="1" applyFont="1" applyFill="1" applyBorder="1" applyAlignment="1" applyProtection="1">
      <alignment horizontal="center"/>
      <protection hidden="1"/>
    </xf>
    <xf numFmtId="49" fontId="14" fillId="0" borderId="12" xfId="5" applyNumberFormat="1" applyFont="1" applyFill="1" applyBorder="1" applyAlignment="1" applyProtection="1">
      <alignment horizontal="center"/>
      <protection hidden="1"/>
    </xf>
    <xf numFmtId="49" fontId="14" fillId="0" borderId="24" xfId="5" applyNumberFormat="1" applyFont="1" applyFill="1" applyBorder="1" applyAlignment="1" applyProtection="1">
      <alignment horizontal="center" vertical="center"/>
      <protection hidden="1"/>
    </xf>
    <xf numFmtId="49" fontId="15" fillId="0" borderId="16" xfId="5" applyNumberFormat="1" applyFont="1" applyFill="1" applyBorder="1" applyAlignment="1" applyProtection="1">
      <alignment vertical="center"/>
      <protection hidden="1"/>
    </xf>
    <xf numFmtId="0" fontId="14" fillId="0" borderId="0" xfId="5" applyNumberFormat="1" applyFont="1" applyFill="1" applyBorder="1" applyAlignment="1" applyProtection="1">
      <alignment horizontal="left"/>
      <protection hidden="1"/>
    </xf>
    <xf numFmtId="0" fontId="14" fillId="0" borderId="0" xfId="5" applyNumberFormat="1" applyFont="1" applyFill="1" applyBorder="1" applyAlignment="1" applyProtection="1">
      <alignment horizontal="center"/>
      <protection hidden="1"/>
    </xf>
    <xf numFmtId="49" fontId="14" fillId="0" borderId="0" xfId="5" applyNumberFormat="1" applyFont="1" applyFill="1" applyBorder="1" applyAlignment="1" applyProtection="1">
      <alignment horizontal="center"/>
      <protection hidden="1"/>
    </xf>
    <xf numFmtId="49" fontId="14" fillId="0" borderId="0" xfId="5" applyNumberFormat="1" applyFont="1" applyFill="1" applyBorder="1" applyAlignment="1" applyProtection="1">
      <alignment vertical="center"/>
      <protection hidden="1"/>
    </xf>
    <xf numFmtId="175" fontId="14" fillId="0" borderId="0" xfId="5" applyNumberFormat="1" applyFont="1" applyFill="1" applyBorder="1" applyAlignment="1" applyProtection="1">
      <alignment horizontal="center"/>
      <protection hidden="1"/>
    </xf>
    <xf numFmtId="43" fontId="14" fillId="0" borderId="0" xfId="9" applyFont="1" applyFill="1"/>
    <xf numFmtId="172" fontId="14" fillId="0" borderId="0" xfId="0" applyNumberFormat="1" applyFont="1" applyFill="1"/>
    <xf numFmtId="0" fontId="6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/>
    <xf numFmtId="176" fontId="7" fillId="0" borderId="0" xfId="1" applyNumberFormat="1" applyFont="1" applyFill="1" applyBorder="1" applyAlignment="1" applyProtection="1">
      <alignment horizontal="center" wrapText="1"/>
      <protection hidden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right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10" xfId="0" applyFont="1" applyBorder="1"/>
    <xf numFmtId="0" fontId="15" fillId="2" borderId="16" xfId="5" applyNumberFormat="1" applyFont="1" applyFill="1" applyBorder="1" applyAlignment="1" applyProtection="1">
      <protection hidden="1"/>
    </xf>
    <xf numFmtId="0" fontId="21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75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5" applyNumberFormat="1" applyFont="1" applyFill="1" applyBorder="1" applyAlignment="1" applyProtection="1">
      <alignment horizontal="center" vertical="center"/>
      <protection hidden="1"/>
    </xf>
    <xf numFmtId="172" fontId="18" fillId="0" borderId="0" xfId="0" applyNumberFormat="1" applyFont="1" applyFill="1" applyAlignment="1">
      <alignment horizontal="center" vertical="center"/>
    </xf>
    <xf numFmtId="177" fontId="14" fillId="0" borderId="10" xfId="9" applyNumberFormat="1" applyFont="1" applyFill="1" applyBorder="1" applyAlignment="1" applyProtection="1">
      <alignment horizontal="center" vertical="center"/>
      <protection hidden="1"/>
    </xf>
    <xf numFmtId="177" fontId="14" fillId="0" borderId="10" xfId="9" applyNumberFormat="1" applyFont="1" applyFill="1" applyBorder="1" applyAlignment="1" applyProtection="1">
      <alignment horizontal="center" vertical="center" wrapText="1"/>
      <protection hidden="1"/>
    </xf>
    <xf numFmtId="177" fontId="20" fillId="0" borderId="10" xfId="9" applyNumberFormat="1" applyFont="1" applyFill="1" applyBorder="1" applyAlignment="1">
      <alignment horizontal="center" vertical="center"/>
    </xf>
    <xf numFmtId="177" fontId="18" fillId="0" borderId="0" xfId="9" applyNumberFormat="1" applyFont="1" applyFill="1" applyAlignment="1">
      <alignment horizontal="center" vertical="center"/>
    </xf>
    <xf numFmtId="177" fontId="18" fillId="0" borderId="10" xfId="9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/>
    </xf>
    <xf numFmtId="176" fontId="14" fillId="0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>
      <alignment horizontal="center" vertical="center"/>
    </xf>
    <xf numFmtId="175" fontId="14" fillId="2" borderId="10" xfId="5" applyNumberFormat="1" applyFont="1" applyFill="1" applyBorder="1" applyAlignment="1" applyProtection="1">
      <alignment horizontal="center" vertical="center"/>
      <protection hidden="1"/>
    </xf>
    <xf numFmtId="175" fontId="15" fillId="2" borderId="10" xfId="5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165" fontId="14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Alignment="1">
      <alignment vertical="top" wrapText="1"/>
    </xf>
    <xf numFmtId="49" fontId="15" fillId="0" borderId="10" xfId="5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5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176" fontId="18" fillId="0" borderId="0" xfId="0" applyNumberFormat="1" applyFont="1"/>
    <xf numFmtId="0" fontId="20" fillId="0" borderId="0" xfId="0" applyFont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justify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20" xfId="10" applyFont="1" applyFill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6" xfId="5" applyNumberFormat="1" applyFont="1" applyFill="1" applyBorder="1" applyAlignment="1" applyProtection="1">
      <alignment horizontal="left"/>
      <protection hidden="1"/>
    </xf>
    <xf numFmtId="168" fontId="14" fillId="0" borderId="12" xfId="5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5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25" xfId="5" applyNumberFormat="1" applyFont="1" applyFill="1" applyBorder="1" applyAlignment="1" applyProtection="1">
      <alignment horizontal="center" vertical="center"/>
      <protection hidden="1"/>
    </xf>
    <xf numFmtId="0" fontId="14" fillId="0" borderId="26" xfId="5" applyNumberFormat="1" applyFont="1" applyFill="1" applyBorder="1" applyAlignment="1" applyProtection="1">
      <alignment horizontal="center" vertical="center"/>
      <protection hidden="1"/>
    </xf>
    <xf numFmtId="0" fontId="14" fillId="0" borderId="11" xfId="5" applyNumberFormat="1" applyFont="1" applyFill="1" applyBorder="1" applyAlignment="1" applyProtection="1">
      <alignment horizontal="center" vertical="center"/>
      <protection hidden="1"/>
    </xf>
    <xf numFmtId="0" fontId="14" fillId="0" borderId="21" xfId="5" applyNumberFormat="1" applyFont="1" applyFill="1" applyBorder="1" applyAlignment="1" applyProtection="1">
      <alignment horizontal="center" vertical="center"/>
      <protection hidden="1"/>
    </xf>
    <xf numFmtId="49" fontId="14" fillId="0" borderId="11" xfId="5" applyNumberFormat="1" applyFont="1" applyFill="1" applyBorder="1" applyAlignment="1" applyProtection="1">
      <alignment horizontal="center" vertical="center"/>
      <protection hidden="1"/>
    </xf>
    <xf numFmtId="49" fontId="14" fillId="0" borderId="21" xfId="5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4" fillId="2" borderId="11" xfId="5" applyNumberFormat="1" applyFont="1" applyFill="1" applyBorder="1" applyAlignment="1" applyProtection="1">
      <alignment horizontal="center" vertical="center"/>
      <protection hidden="1"/>
    </xf>
    <xf numFmtId="0" fontId="14" fillId="2" borderId="21" xfId="5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vertical="top" wrapText="1"/>
    </xf>
    <xf numFmtId="0" fontId="14" fillId="0" borderId="11" xfId="5" applyNumberFormat="1" applyFont="1" applyFill="1" applyBorder="1" applyAlignment="1" applyProtection="1">
      <alignment horizontal="center"/>
      <protection hidden="1"/>
    </xf>
    <xf numFmtId="0" fontId="14" fillId="0" borderId="21" xfId="5" applyNumberFormat="1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7" xfId="5" applyNumberFormat="1" applyFont="1" applyFill="1" applyBorder="1" applyAlignment="1" applyProtection="1">
      <alignment horizontal="center" vertical="center"/>
      <protection hidden="1"/>
    </xf>
    <xf numFmtId="0" fontId="14" fillId="0" borderId="23" xfId="5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/>
    </xf>
    <xf numFmtId="0" fontId="20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2"/>
  <sheetViews>
    <sheetView view="pageLayout" topLeftCell="A31" zoomScaleNormal="100" workbookViewId="0">
      <selection activeCell="B45" sqref="B45:B46"/>
    </sheetView>
  </sheetViews>
  <sheetFormatPr defaultRowHeight="15" x14ac:dyDescent="0.25"/>
  <cols>
    <col min="1" max="1" width="20.85546875" style="5" customWidth="1"/>
    <col min="2" max="2" width="46.42578125" style="5" customWidth="1"/>
    <col min="3" max="3" width="20.42578125" style="5" customWidth="1"/>
    <col min="4" max="16384" width="9.140625" style="5"/>
  </cols>
  <sheetData>
    <row r="1" spans="1:3" ht="62.25" customHeight="1" x14ac:dyDescent="0.25">
      <c r="C1" s="1" t="s">
        <v>328</v>
      </c>
    </row>
    <row r="2" spans="1:3" ht="20.25" customHeight="1" x14ac:dyDescent="0.25">
      <c r="C2" s="12"/>
    </row>
    <row r="3" spans="1:3" x14ac:dyDescent="0.25">
      <c r="A3" s="201" t="s">
        <v>327</v>
      </c>
      <c r="B3" s="201"/>
      <c r="C3" s="201"/>
    </row>
    <row r="4" spans="1:3" x14ac:dyDescent="0.25">
      <c r="C4" s="6" t="s">
        <v>120</v>
      </c>
    </row>
    <row r="5" spans="1:3" ht="26.25" customHeight="1" x14ac:dyDescent="0.25">
      <c r="A5" s="18" t="s">
        <v>0</v>
      </c>
      <c r="B5" s="19" t="s">
        <v>1</v>
      </c>
      <c r="C5" s="20" t="s">
        <v>274</v>
      </c>
    </row>
    <row r="6" spans="1:3" x14ac:dyDescent="0.25">
      <c r="A6" s="19" t="s">
        <v>2</v>
      </c>
      <c r="B6" s="18" t="s">
        <v>3</v>
      </c>
      <c r="C6" s="25">
        <f>C11+C14+C19+C21+C7</f>
        <v>26089.1</v>
      </c>
    </row>
    <row r="7" spans="1:3" ht="31.5" customHeight="1" x14ac:dyDescent="0.25">
      <c r="A7" s="19" t="s">
        <v>465</v>
      </c>
      <c r="B7" s="30" t="s">
        <v>326</v>
      </c>
      <c r="C7" s="25">
        <f>C8+C9+C10</f>
        <v>1955</v>
      </c>
    </row>
    <row r="8" spans="1:3" ht="65.25" customHeight="1" x14ac:dyDescent="0.25">
      <c r="A8" s="22" t="s">
        <v>466</v>
      </c>
      <c r="B8" s="192" t="s">
        <v>467</v>
      </c>
      <c r="C8" s="26">
        <v>625.6</v>
      </c>
    </row>
    <row r="9" spans="1:3" ht="66.75" customHeight="1" x14ac:dyDescent="0.25">
      <c r="A9" s="22" t="s">
        <v>470</v>
      </c>
      <c r="B9" s="192" t="s">
        <v>468</v>
      </c>
      <c r="C9" s="26">
        <v>9.8000000000000007</v>
      </c>
    </row>
    <row r="10" spans="1:3" ht="57" customHeight="1" x14ac:dyDescent="0.25">
      <c r="A10" s="22" t="s">
        <v>471</v>
      </c>
      <c r="B10" s="192" t="s">
        <v>469</v>
      </c>
      <c r="C10" s="26">
        <v>1319.6</v>
      </c>
    </row>
    <row r="11" spans="1:3" ht="24" customHeight="1" x14ac:dyDescent="0.25">
      <c r="A11" s="19" t="s">
        <v>4</v>
      </c>
      <c r="B11" s="21" t="s">
        <v>5</v>
      </c>
      <c r="C11" s="25">
        <f>C12</f>
        <v>20516</v>
      </c>
    </row>
    <row r="12" spans="1:3" ht="28.5" customHeight="1" x14ac:dyDescent="0.25">
      <c r="A12" s="22" t="s">
        <v>6</v>
      </c>
      <c r="B12" s="23" t="s">
        <v>7</v>
      </c>
      <c r="C12" s="26">
        <f>C13</f>
        <v>20516</v>
      </c>
    </row>
    <row r="13" spans="1:3" ht="57" customHeight="1" x14ac:dyDescent="0.25">
      <c r="A13" s="22" t="s">
        <v>8</v>
      </c>
      <c r="B13" s="23" t="s">
        <v>9</v>
      </c>
      <c r="C13" s="26">
        <v>20516</v>
      </c>
    </row>
    <row r="14" spans="1:3" ht="18.75" customHeight="1" x14ac:dyDescent="0.25">
      <c r="A14" s="19" t="s">
        <v>10</v>
      </c>
      <c r="B14" s="21" t="s">
        <v>11</v>
      </c>
      <c r="C14" s="25">
        <f>C15+C16</f>
        <v>231</v>
      </c>
    </row>
    <row r="15" spans="1:3" ht="38.25" customHeight="1" x14ac:dyDescent="0.25">
      <c r="A15" s="22" t="s">
        <v>12</v>
      </c>
      <c r="B15" s="23" t="s">
        <v>177</v>
      </c>
      <c r="C15" s="26">
        <v>108</v>
      </c>
    </row>
    <row r="16" spans="1:3" ht="23.45" customHeight="1" x14ac:dyDescent="0.25">
      <c r="A16" s="19" t="s">
        <v>13</v>
      </c>
      <c r="B16" s="21" t="s">
        <v>14</v>
      </c>
      <c r="C16" s="25">
        <f>C18+C17</f>
        <v>123</v>
      </c>
    </row>
    <row r="17" spans="1:3" ht="61.5" customHeight="1" x14ac:dyDescent="0.25">
      <c r="A17" s="22" t="s">
        <v>270</v>
      </c>
      <c r="B17" s="23" t="s">
        <v>271</v>
      </c>
      <c r="C17" s="26">
        <v>113</v>
      </c>
    </row>
    <row r="18" spans="1:3" ht="63" customHeight="1" x14ac:dyDescent="0.25">
      <c r="A18" s="22" t="s">
        <v>273</v>
      </c>
      <c r="B18" s="23" t="s">
        <v>272</v>
      </c>
      <c r="C18" s="26">
        <v>10</v>
      </c>
    </row>
    <row r="19" spans="1:3" ht="26.25" customHeight="1" x14ac:dyDescent="0.25">
      <c r="A19" s="19" t="s">
        <v>15</v>
      </c>
      <c r="B19" s="21" t="s">
        <v>16</v>
      </c>
      <c r="C19" s="25">
        <f>C20</f>
        <v>90</v>
      </c>
    </row>
    <row r="20" spans="1:3" ht="66.75" customHeight="1" x14ac:dyDescent="0.25">
      <c r="A20" s="22" t="s">
        <v>17</v>
      </c>
      <c r="B20" s="23" t="s">
        <v>18</v>
      </c>
      <c r="C20" s="26">
        <v>90</v>
      </c>
    </row>
    <row r="21" spans="1:3" ht="45" customHeight="1" x14ac:dyDescent="0.25">
      <c r="A21" s="19" t="s">
        <v>19</v>
      </c>
      <c r="B21" s="21" t="s">
        <v>171</v>
      </c>
      <c r="C21" s="25">
        <f>C22+C23+C24</f>
        <v>3297.1</v>
      </c>
    </row>
    <row r="22" spans="1:3" ht="47.25" customHeight="1" x14ac:dyDescent="0.25">
      <c r="A22" s="22" t="s">
        <v>20</v>
      </c>
      <c r="B22" s="23" t="s">
        <v>178</v>
      </c>
      <c r="C22" s="26">
        <v>525</v>
      </c>
    </row>
    <row r="23" spans="1:3" ht="58.5" customHeight="1" x14ac:dyDescent="0.25">
      <c r="A23" s="22" t="s">
        <v>21</v>
      </c>
      <c r="B23" s="23" t="s">
        <v>22</v>
      </c>
      <c r="C23" s="26">
        <v>2600</v>
      </c>
    </row>
    <row r="24" spans="1:3" ht="75" customHeight="1" x14ac:dyDescent="0.25">
      <c r="A24" s="22" t="s">
        <v>203</v>
      </c>
      <c r="B24" s="23" t="s">
        <v>204</v>
      </c>
      <c r="C24" s="26">
        <v>172.1</v>
      </c>
    </row>
    <row r="25" spans="1:3" ht="30.75" customHeight="1" x14ac:dyDescent="0.25">
      <c r="A25" s="19" t="s">
        <v>23</v>
      </c>
      <c r="B25" s="21" t="s">
        <v>172</v>
      </c>
      <c r="C25" s="25">
        <f>C26+C28+C31</f>
        <v>10011.5</v>
      </c>
    </row>
    <row r="26" spans="1:3" ht="44.25" customHeight="1" x14ac:dyDescent="0.25">
      <c r="A26" s="22" t="s">
        <v>167</v>
      </c>
      <c r="B26" s="23" t="s">
        <v>173</v>
      </c>
      <c r="C26" s="26">
        <f>C27</f>
        <v>8330.9</v>
      </c>
    </row>
    <row r="27" spans="1:3" ht="39.75" customHeight="1" x14ac:dyDescent="0.25">
      <c r="A27" s="22" t="s">
        <v>24</v>
      </c>
      <c r="B27" s="23" t="s">
        <v>179</v>
      </c>
      <c r="C27" s="26">
        <v>8330.9</v>
      </c>
    </row>
    <row r="28" spans="1:3" ht="39.75" customHeight="1" x14ac:dyDescent="0.25">
      <c r="A28" s="19" t="s">
        <v>168</v>
      </c>
      <c r="B28" s="21" t="s">
        <v>174</v>
      </c>
      <c r="C28" s="26">
        <f>C29+C30</f>
        <v>142.6</v>
      </c>
    </row>
    <row r="29" spans="1:3" ht="44.25" customHeight="1" x14ac:dyDescent="0.25">
      <c r="A29" s="22" t="s">
        <v>25</v>
      </c>
      <c r="B29" s="23" t="s">
        <v>180</v>
      </c>
      <c r="C29" s="26">
        <v>40</v>
      </c>
    </row>
    <row r="30" spans="1:3" ht="54" customHeight="1" x14ac:dyDescent="0.25">
      <c r="A30" s="22" t="s">
        <v>26</v>
      </c>
      <c r="B30" s="23" t="s">
        <v>181</v>
      </c>
      <c r="C30" s="26">
        <v>102.6</v>
      </c>
    </row>
    <row r="31" spans="1:3" ht="23.25" customHeight="1" x14ac:dyDescent="0.25">
      <c r="A31" s="19" t="s">
        <v>169</v>
      </c>
      <c r="B31" s="21" t="s">
        <v>142</v>
      </c>
      <c r="C31" s="25">
        <f>C32</f>
        <v>1538</v>
      </c>
    </row>
    <row r="32" spans="1:3" ht="54" customHeight="1" x14ac:dyDescent="0.25">
      <c r="A32" s="22" t="s">
        <v>170</v>
      </c>
      <c r="B32" s="23" t="s">
        <v>182</v>
      </c>
      <c r="C32" s="26">
        <f>23.3+7.7+800+680+27</f>
        <v>1538</v>
      </c>
    </row>
    <row r="33" spans="1:3" ht="18.75" customHeight="1" x14ac:dyDescent="0.25">
      <c r="A33" s="19"/>
      <c r="B33" s="21" t="s">
        <v>27</v>
      </c>
      <c r="C33" s="25">
        <f>C6+C25</f>
        <v>36100.6</v>
      </c>
    </row>
    <row r="37" spans="1:3" x14ac:dyDescent="0.25">
      <c r="B37" s="16"/>
    </row>
    <row r="40" spans="1:3" x14ac:dyDescent="0.25">
      <c r="B40" s="17"/>
    </row>
    <row r="42" spans="1:3" x14ac:dyDescent="0.25">
      <c r="B42" s="16"/>
    </row>
  </sheetData>
  <mergeCells count="1">
    <mergeCell ref="A3:C3"/>
  </mergeCells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35"/>
  <sheetViews>
    <sheetView view="pageLayout" zoomScaleNormal="100" workbookViewId="0">
      <selection activeCell="M15" sqref="M15"/>
    </sheetView>
  </sheetViews>
  <sheetFormatPr defaultRowHeight="11.25" x14ac:dyDescent="0.2"/>
  <cols>
    <col min="1" max="1" width="55.140625" style="86" customWidth="1"/>
    <col min="2" max="2" width="5.5703125" style="86" customWidth="1"/>
    <col min="3" max="3" width="5.42578125" style="87" customWidth="1"/>
    <col min="4" max="4" width="5.28515625" style="87" customWidth="1"/>
    <col min="5" max="5" width="18.42578125" style="88" customWidth="1"/>
    <col min="6" max="6" width="7.140625" style="89" customWidth="1"/>
    <col min="7" max="7" width="11" style="90" customWidth="1"/>
    <col min="8" max="16384" width="9.140625" style="90"/>
  </cols>
  <sheetData>
    <row r="1" spans="1:8" ht="79.5" customHeight="1" x14ac:dyDescent="0.2">
      <c r="F1" s="146"/>
      <c r="G1" s="226" t="s">
        <v>439</v>
      </c>
      <c r="H1" s="226"/>
    </row>
    <row r="2" spans="1:8" ht="15.75" customHeight="1" x14ac:dyDescent="0.2">
      <c r="A2" s="225" t="s">
        <v>435</v>
      </c>
      <c r="B2" s="225"/>
      <c r="C2" s="225"/>
      <c r="D2" s="225"/>
      <c r="E2" s="225"/>
      <c r="F2" s="225"/>
      <c r="G2" s="225"/>
    </row>
    <row r="4" spans="1:8" ht="90" customHeight="1" x14ac:dyDescent="0.2">
      <c r="A4" s="231" t="s">
        <v>28</v>
      </c>
      <c r="B4" s="214" t="s">
        <v>500</v>
      </c>
      <c r="C4" s="214" t="s">
        <v>29</v>
      </c>
      <c r="D4" s="214" t="s">
        <v>30</v>
      </c>
      <c r="E4" s="216" t="s">
        <v>31</v>
      </c>
      <c r="F4" s="216" t="s">
        <v>32</v>
      </c>
      <c r="G4" s="218" t="s">
        <v>33</v>
      </c>
      <c r="H4" s="219"/>
    </row>
    <row r="5" spans="1:8" ht="14.25" customHeight="1" x14ac:dyDescent="0.2">
      <c r="A5" s="232"/>
      <c r="B5" s="215"/>
      <c r="C5" s="215"/>
      <c r="D5" s="215"/>
      <c r="E5" s="217"/>
      <c r="F5" s="217"/>
      <c r="G5" s="24" t="s">
        <v>330</v>
      </c>
      <c r="H5" s="24" t="s">
        <v>331</v>
      </c>
    </row>
    <row r="6" spans="1:8" ht="13.5" customHeight="1" x14ac:dyDescent="0.2">
      <c r="A6" s="199" t="s">
        <v>34</v>
      </c>
      <c r="B6" s="24">
        <v>650</v>
      </c>
      <c r="C6" s="52">
        <v>1</v>
      </c>
      <c r="D6" s="52">
        <v>0</v>
      </c>
      <c r="E6" s="37" t="s">
        <v>143</v>
      </c>
      <c r="F6" s="37" t="s">
        <v>143</v>
      </c>
      <c r="G6" s="48">
        <f>G7+G16+G37+G42+G49</f>
        <v>19539</v>
      </c>
      <c r="H6" s="48">
        <f>H7+H16+H37+H42+H49</f>
        <v>20160</v>
      </c>
    </row>
    <row r="7" spans="1:8" ht="24.75" customHeight="1" x14ac:dyDescent="0.2">
      <c r="A7" s="199" t="s">
        <v>35</v>
      </c>
      <c r="B7" s="24">
        <v>650</v>
      </c>
      <c r="C7" s="52">
        <v>1</v>
      </c>
      <c r="D7" s="52">
        <v>2</v>
      </c>
      <c r="E7" s="37" t="s">
        <v>143</v>
      </c>
      <c r="F7" s="37" t="s">
        <v>143</v>
      </c>
      <c r="G7" s="48">
        <f t="shared" ref="G7:H8" si="0">G8</f>
        <v>1990</v>
      </c>
      <c r="H7" s="48">
        <f t="shared" si="0"/>
        <v>1600</v>
      </c>
    </row>
    <row r="8" spans="1:8" ht="30" customHeight="1" x14ac:dyDescent="0.2">
      <c r="A8" s="49" t="s">
        <v>479</v>
      </c>
      <c r="B8" s="24">
        <v>650</v>
      </c>
      <c r="C8" s="52">
        <v>1</v>
      </c>
      <c r="D8" s="52">
        <v>2</v>
      </c>
      <c r="E8" s="37">
        <v>1800000000</v>
      </c>
      <c r="F8" s="37" t="s">
        <v>143</v>
      </c>
      <c r="G8" s="48">
        <f t="shared" si="0"/>
        <v>1990</v>
      </c>
      <c r="H8" s="48">
        <f t="shared" si="0"/>
        <v>1600</v>
      </c>
    </row>
    <row r="9" spans="1:8" ht="22.5" customHeight="1" x14ac:dyDescent="0.2">
      <c r="A9" s="49" t="s">
        <v>262</v>
      </c>
      <c r="B9" s="24">
        <v>650</v>
      </c>
      <c r="C9" s="45">
        <v>1</v>
      </c>
      <c r="D9" s="45">
        <v>2</v>
      </c>
      <c r="E9" s="46">
        <v>1810000000</v>
      </c>
      <c r="F9" s="46" t="s">
        <v>143</v>
      </c>
      <c r="G9" s="48">
        <f t="shared" ref="G9:H12" si="1">G10</f>
        <v>1990</v>
      </c>
      <c r="H9" s="48">
        <f t="shared" si="1"/>
        <v>1600</v>
      </c>
    </row>
    <row r="10" spans="1:8" ht="21" customHeight="1" x14ac:dyDescent="0.2">
      <c r="A10" s="49" t="s">
        <v>263</v>
      </c>
      <c r="B10" s="24">
        <v>650</v>
      </c>
      <c r="C10" s="45">
        <v>1</v>
      </c>
      <c r="D10" s="45">
        <v>2</v>
      </c>
      <c r="E10" s="46">
        <v>1810100000</v>
      </c>
      <c r="F10" s="46"/>
      <c r="G10" s="48">
        <f t="shared" si="1"/>
        <v>1990</v>
      </c>
      <c r="H10" s="48">
        <f t="shared" si="1"/>
        <v>1600</v>
      </c>
    </row>
    <row r="11" spans="1:8" ht="22.5" customHeight="1" x14ac:dyDescent="0.2">
      <c r="A11" s="49" t="s">
        <v>205</v>
      </c>
      <c r="B11" s="24">
        <v>650</v>
      </c>
      <c r="C11" s="45">
        <v>1</v>
      </c>
      <c r="D11" s="45">
        <v>2</v>
      </c>
      <c r="E11" s="46" t="s">
        <v>477</v>
      </c>
      <c r="F11" s="46" t="s">
        <v>115</v>
      </c>
      <c r="G11" s="48">
        <f t="shared" si="1"/>
        <v>1990</v>
      </c>
      <c r="H11" s="48">
        <f t="shared" si="1"/>
        <v>1600</v>
      </c>
    </row>
    <row r="12" spans="1:8" ht="22.5" customHeight="1" x14ac:dyDescent="0.2">
      <c r="A12" s="49" t="s">
        <v>147</v>
      </c>
      <c r="B12" s="24">
        <v>650</v>
      </c>
      <c r="C12" s="45">
        <v>1</v>
      </c>
      <c r="D12" s="45">
        <v>2</v>
      </c>
      <c r="E12" s="46" t="s">
        <v>477</v>
      </c>
      <c r="F12" s="46" t="s">
        <v>148</v>
      </c>
      <c r="G12" s="48">
        <f t="shared" si="1"/>
        <v>1990</v>
      </c>
      <c r="H12" s="48">
        <f t="shared" si="1"/>
        <v>1600</v>
      </c>
    </row>
    <row r="13" spans="1:8" ht="22.5" customHeight="1" x14ac:dyDescent="0.2">
      <c r="A13" s="49" t="s">
        <v>152</v>
      </c>
      <c r="B13" s="24">
        <v>650</v>
      </c>
      <c r="C13" s="45">
        <v>1</v>
      </c>
      <c r="D13" s="45">
        <v>2</v>
      </c>
      <c r="E13" s="46" t="s">
        <v>477</v>
      </c>
      <c r="F13" s="46" t="s">
        <v>153</v>
      </c>
      <c r="G13" s="48">
        <f>G14+G15</f>
        <v>1990</v>
      </c>
      <c r="H13" s="48">
        <f>H14+H15</f>
        <v>1600</v>
      </c>
    </row>
    <row r="14" spans="1:8" ht="22.5" customHeight="1" x14ac:dyDescent="0.2">
      <c r="A14" s="50" t="s">
        <v>250</v>
      </c>
      <c r="B14" s="24">
        <v>650</v>
      </c>
      <c r="C14" s="45">
        <v>1</v>
      </c>
      <c r="D14" s="45">
        <v>2</v>
      </c>
      <c r="E14" s="46" t="s">
        <v>477</v>
      </c>
      <c r="F14" s="46">
        <v>121</v>
      </c>
      <c r="G14" s="48">
        <v>1740</v>
      </c>
      <c r="H14" s="48">
        <v>1360</v>
      </c>
    </row>
    <row r="15" spans="1:8" ht="22.5" customHeight="1" x14ac:dyDescent="0.2">
      <c r="A15" s="50" t="s">
        <v>251</v>
      </c>
      <c r="B15" s="24">
        <v>650</v>
      </c>
      <c r="C15" s="45">
        <v>1</v>
      </c>
      <c r="D15" s="45">
        <v>2</v>
      </c>
      <c r="E15" s="46" t="s">
        <v>477</v>
      </c>
      <c r="F15" s="46">
        <v>129</v>
      </c>
      <c r="G15" s="48">
        <v>250</v>
      </c>
      <c r="H15" s="48">
        <v>240</v>
      </c>
    </row>
    <row r="16" spans="1:8" ht="38.25" customHeight="1" x14ac:dyDescent="0.2">
      <c r="A16" s="50" t="s">
        <v>36</v>
      </c>
      <c r="B16" s="24">
        <v>650</v>
      </c>
      <c r="C16" s="45">
        <v>1</v>
      </c>
      <c r="D16" s="45">
        <v>4</v>
      </c>
      <c r="E16" s="46"/>
      <c r="F16" s="46"/>
      <c r="G16" s="48">
        <f>G17</f>
        <v>9571</v>
      </c>
      <c r="H16" s="48">
        <f>H17</f>
        <v>9571</v>
      </c>
    </row>
    <row r="17" spans="1:8" ht="22.5" customHeight="1" x14ac:dyDescent="0.2">
      <c r="A17" s="49" t="s">
        <v>479</v>
      </c>
      <c r="B17" s="24">
        <v>650</v>
      </c>
      <c r="C17" s="45">
        <v>1</v>
      </c>
      <c r="D17" s="45">
        <v>4</v>
      </c>
      <c r="E17" s="46">
        <v>1800000000</v>
      </c>
      <c r="F17" s="46" t="s">
        <v>143</v>
      </c>
      <c r="G17" s="48">
        <f>G18</f>
        <v>9571</v>
      </c>
      <c r="H17" s="48">
        <f>H18</f>
        <v>9571</v>
      </c>
    </row>
    <row r="18" spans="1:8" ht="22.5" customHeight="1" x14ac:dyDescent="0.2">
      <c r="A18" s="49" t="s">
        <v>262</v>
      </c>
      <c r="B18" s="24">
        <v>650</v>
      </c>
      <c r="C18" s="45">
        <v>1</v>
      </c>
      <c r="D18" s="45">
        <v>4</v>
      </c>
      <c r="E18" s="46">
        <v>1810000000</v>
      </c>
      <c r="F18" s="46" t="s">
        <v>143</v>
      </c>
      <c r="G18" s="48">
        <f>G19+G32</f>
        <v>9571</v>
      </c>
      <c r="H18" s="48">
        <f>H19+H32</f>
        <v>9571</v>
      </c>
    </row>
    <row r="19" spans="1:8" ht="33.75" customHeight="1" x14ac:dyDescent="0.2">
      <c r="A19" s="49" t="s">
        <v>263</v>
      </c>
      <c r="B19" s="24">
        <v>650</v>
      </c>
      <c r="C19" s="45">
        <v>1</v>
      </c>
      <c r="D19" s="45">
        <v>4</v>
      </c>
      <c r="E19" s="46">
        <v>1810100000</v>
      </c>
      <c r="F19" s="46"/>
      <c r="G19" s="48">
        <f>G20+G29</f>
        <v>9369</v>
      </c>
      <c r="H19" s="48">
        <f>H20+H29</f>
        <v>9369</v>
      </c>
    </row>
    <row r="20" spans="1:8" ht="11.25" customHeight="1" x14ac:dyDescent="0.2">
      <c r="A20" s="49" t="s">
        <v>133</v>
      </c>
      <c r="B20" s="24">
        <v>650</v>
      </c>
      <c r="C20" s="45">
        <v>1</v>
      </c>
      <c r="D20" s="45">
        <v>4</v>
      </c>
      <c r="E20" s="46">
        <v>1810102040</v>
      </c>
      <c r="F20" s="46" t="s">
        <v>115</v>
      </c>
      <c r="G20" s="48">
        <f>G21+G26</f>
        <v>9369</v>
      </c>
      <c r="H20" s="48">
        <f>H21+H26</f>
        <v>9369</v>
      </c>
    </row>
    <row r="21" spans="1:8" ht="45" customHeight="1" x14ac:dyDescent="0.2">
      <c r="A21" s="49" t="s">
        <v>147</v>
      </c>
      <c r="B21" s="24">
        <v>650</v>
      </c>
      <c r="C21" s="45">
        <v>1</v>
      </c>
      <c r="D21" s="45">
        <v>4</v>
      </c>
      <c r="E21" s="46">
        <v>1810102040</v>
      </c>
      <c r="F21" s="46" t="s">
        <v>148</v>
      </c>
      <c r="G21" s="48">
        <f>G22</f>
        <v>9347</v>
      </c>
      <c r="H21" s="48">
        <f>H22</f>
        <v>9347</v>
      </c>
    </row>
    <row r="22" spans="1:8" ht="22.5" x14ac:dyDescent="0.2">
      <c r="A22" s="49" t="s">
        <v>152</v>
      </c>
      <c r="B22" s="24">
        <v>650</v>
      </c>
      <c r="C22" s="45">
        <v>1</v>
      </c>
      <c r="D22" s="45">
        <v>4</v>
      </c>
      <c r="E22" s="46">
        <v>1810102040</v>
      </c>
      <c r="F22" s="46" t="s">
        <v>153</v>
      </c>
      <c r="G22" s="48">
        <f>G23+G24+G25</f>
        <v>9347</v>
      </c>
      <c r="H22" s="48">
        <f>H23+H24+H25</f>
        <v>9347</v>
      </c>
    </row>
    <row r="23" spans="1:8" x14ac:dyDescent="0.2">
      <c r="A23" s="50" t="s">
        <v>250</v>
      </c>
      <c r="B23" s="24">
        <v>650</v>
      </c>
      <c r="C23" s="45">
        <v>1</v>
      </c>
      <c r="D23" s="45">
        <v>4</v>
      </c>
      <c r="E23" s="46">
        <v>1810102040</v>
      </c>
      <c r="F23" s="46">
        <v>121</v>
      </c>
      <c r="G23" s="48">
        <v>6700</v>
      </c>
      <c r="H23" s="48">
        <v>6700</v>
      </c>
    </row>
    <row r="24" spans="1:8" ht="23.25" customHeight="1" x14ac:dyDescent="0.2">
      <c r="A24" s="50" t="s">
        <v>134</v>
      </c>
      <c r="B24" s="24">
        <v>650</v>
      </c>
      <c r="C24" s="45">
        <v>1</v>
      </c>
      <c r="D24" s="45">
        <v>4</v>
      </c>
      <c r="E24" s="46">
        <v>1810102040</v>
      </c>
      <c r="F24" s="46">
        <v>122</v>
      </c>
      <c r="G24" s="48">
        <f>630+117</f>
        <v>747</v>
      </c>
      <c r="H24" s="48">
        <f>630+117</f>
        <v>747</v>
      </c>
    </row>
    <row r="25" spans="1:8" ht="41.25" customHeight="1" x14ac:dyDescent="0.2">
      <c r="A25" s="50" t="s">
        <v>251</v>
      </c>
      <c r="B25" s="24">
        <v>650</v>
      </c>
      <c r="C25" s="45">
        <v>1</v>
      </c>
      <c r="D25" s="45">
        <v>4</v>
      </c>
      <c r="E25" s="46">
        <v>1810102040</v>
      </c>
      <c r="F25" s="46">
        <v>129</v>
      </c>
      <c r="G25" s="48">
        <v>1900</v>
      </c>
      <c r="H25" s="48">
        <v>1900</v>
      </c>
    </row>
    <row r="26" spans="1:8" ht="41.25" customHeight="1" x14ac:dyDescent="0.2">
      <c r="A26" s="50" t="s">
        <v>285</v>
      </c>
      <c r="B26" s="24">
        <v>650</v>
      </c>
      <c r="C26" s="45">
        <v>1</v>
      </c>
      <c r="D26" s="45">
        <v>4</v>
      </c>
      <c r="E26" s="46">
        <v>1810102040</v>
      </c>
      <c r="F26" s="46" t="s">
        <v>144</v>
      </c>
      <c r="G26" s="48">
        <f>G27</f>
        <v>22</v>
      </c>
      <c r="H26" s="48">
        <f>H27</f>
        <v>22</v>
      </c>
    </row>
    <row r="27" spans="1:8" ht="41.25" customHeight="1" x14ac:dyDescent="0.2">
      <c r="A27" s="50" t="s">
        <v>145</v>
      </c>
      <c r="B27" s="24">
        <v>650</v>
      </c>
      <c r="C27" s="45">
        <v>1</v>
      </c>
      <c r="D27" s="45">
        <v>4</v>
      </c>
      <c r="E27" s="46">
        <v>1810102040</v>
      </c>
      <c r="F27" s="46" t="s">
        <v>146</v>
      </c>
      <c r="G27" s="48">
        <f>G28</f>
        <v>22</v>
      </c>
      <c r="H27" s="48">
        <f>H28</f>
        <v>22</v>
      </c>
    </row>
    <row r="28" spans="1:8" ht="22.5" x14ac:dyDescent="0.2">
      <c r="A28" s="50" t="s">
        <v>135</v>
      </c>
      <c r="B28" s="24">
        <v>650</v>
      </c>
      <c r="C28" s="45">
        <v>1</v>
      </c>
      <c r="D28" s="45">
        <v>4</v>
      </c>
      <c r="E28" s="46">
        <v>1810102040</v>
      </c>
      <c r="F28" s="46">
        <v>244</v>
      </c>
      <c r="G28" s="48">
        <v>22</v>
      </c>
      <c r="H28" s="48">
        <v>22</v>
      </c>
    </row>
    <row r="29" spans="1:8" ht="21.75" customHeight="1" x14ac:dyDescent="0.2">
      <c r="A29" s="50" t="s">
        <v>239</v>
      </c>
      <c r="B29" s="24">
        <v>650</v>
      </c>
      <c r="C29" s="45">
        <v>1</v>
      </c>
      <c r="D29" s="45">
        <v>4</v>
      </c>
      <c r="E29" s="46">
        <v>1810189020</v>
      </c>
      <c r="F29" s="46" t="s">
        <v>115</v>
      </c>
      <c r="G29" s="48">
        <f>G30</f>
        <v>0</v>
      </c>
      <c r="H29" s="48">
        <f>H30</f>
        <v>0</v>
      </c>
    </row>
    <row r="30" spans="1:8" ht="11.25" customHeight="1" x14ac:dyDescent="0.2">
      <c r="A30" s="50" t="s">
        <v>164</v>
      </c>
      <c r="B30" s="24">
        <v>650</v>
      </c>
      <c r="C30" s="45">
        <v>1</v>
      </c>
      <c r="D30" s="45">
        <v>4</v>
      </c>
      <c r="E30" s="46">
        <v>1810189020</v>
      </c>
      <c r="F30" s="46" t="s">
        <v>318</v>
      </c>
      <c r="G30" s="48">
        <f>G31</f>
        <v>0</v>
      </c>
      <c r="H30" s="48">
        <f>H31</f>
        <v>0</v>
      </c>
    </row>
    <row r="31" spans="1:8" x14ac:dyDescent="0.2">
      <c r="A31" s="50" t="s">
        <v>142</v>
      </c>
      <c r="B31" s="24">
        <v>650</v>
      </c>
      <c r="C31" s="45">
        <v>1</v>
      </c>
      <c r="D31" s="45">
        <v>4</v>
      </c>
      <c r="E31" s="46">
        <v>1810189020</v>
      </c>
      <c r="F31" s="46">
        <v>540</v>
      </c>
      <c r="G31" s="48">
        <v>0</v>
      </c>
      <c r="H31" s="48">
        <v>0</v>
      </c>
    </row>
    <row r="32" spans="1:8" ht="22.5" customHeight="1" x14ac:dyDescent="0.2">
      <c r="A32" s="50" t="s">
        <v>247</v>
      </c>
      <c r="B32" s="24">
        <v>650</v>
      </c>
      <c r="C32" s="45">
        <v>1</v>
      </c>
      <c r="D32" s="45">
        <v>4</v>
      </c>
      <c r="E32" s="46">
        <v>1810300000</v>
      </c>
      <c r="F32" s="46"/>
      <c r="G32" s="48">
        <f t="shared" ref="G32:H35" si="2">G33</f>
        <v>202</v>
      </c>
      <c r="H32" s="48">
        <f t="shared" si="2"/>
        <v>202</v>
      </c>
    </row>
    <row r="33" spans="1:8" ht="11.25" customHeight="1" x14ac:dyDescent="0.2">
      <c r="A33" s="49" t="s">
        <v>133</v>
      </c>
      <c r="B33" s="24">
        <v>650</v>
      </c>
      <c r="C33" s="45">
        <v>1</v>
      </c>
      <c r="D33" s="45">
        <v>4</v>
      </c>
      <c r="E33" s="46" t="s">
        <v>332</v>
      </c>
      <c r="F33" s="46" t="s">
        <v>115</v>
      </c>
      <c r="G33" s="48">
        <f t="shared" si="2"/>
        <v>202</v>
      </c>
      <c r="H33" s="48">
        <f t="shared" si="2"/>
        <v>202</v>
      </c>
    </row>
    <row r="34" spans="1:8" ht="45" customHeight="1" x14ac:dyDescent="0.2">
      <c r="A34" s="13" t="s">
        <v>147</v>
      </c>
      <c r="B34" s="24">
        <v>650</v>
      </c>
      <c r="C34" s="45">
        <v>1</v>
      </c>
      <c r="D34" s="45">
        <v>4</v>
      </c>
      <c r="E34" s="46" t="s">
        <v>332</v>
      </c>
      <c r="F34" s="46" t="s">
        <v>148</v>
      </c>
      <c r="G34" s="48">
        <f t="shared" si="2"/>
        <v>202</v>
      </c>
      <c r="H34" s="48">
        <f t="shared" si="2"/>
        <v>202</v>
      </c>
    </row>
    <row r="35" spans="1:8" ht="22.5" x14ac:dyDescent="0.2">
      <c r="A35" s="13" t="s">
        <v>152</v>
      </c>
      <c r="B35" s="24">
        <v>650</v>
      </c>
      <c r="C35" s="45">
        <v>1</v>
      </c>
      <c r="D35" s="45">
        <v>4</v>
      </c>
      <c r="E35" s="46" t="s">
        <v>332</v>
      </c>
      <c r="F35" s="46" t="s">
        <v>153</v>
      </c>
      <c r="G35" s="48">
        <f t="shared" si="2"/>
        <v>202</v>
      </c>
      <c r="H35" s="48">
        <f t="shared" si="2"/>
        <v>202</v>
      </c>
    </row>
    <row r="36" spans="1:8" ht="22.5" x14ac:dyDescent="0.2">
      <c r="A36" s="50" t="s">
        <v>134</v>
      </c>
      <c r="B36" s="24">
        <v>650</v>
      </c>
      <c r="C36" s="45">
        <v>1</v>
      </c>
      <c r="D36" s="45">
        <v>4</v>
      </c>
      <c r="E36" s="46" t="s">
        <v>332</v>
      </c>
      <c r="F36" s="46">
        <v>122</v>
      </c>
      <c r="G36" s="48">
        <v>202</v>
      </c>
      <c r="H36" s="48">
        <v>202</v>
      </c>
    </row>
    <row r="37" spans="1:8" ht="28.5" customHeight="1" x14ac:dyDescent="0.2">
      <c r="A37" s="50" t="s">
        <v>240</v>
      </c>
      <c r="B37" s="24">
        <v>650</v>
      </c>
      <c r="C37" s="45">
        <v>1</v>
      </c>
      <c r="D37" s="45">
        <v>6</v>
      </c>
      <c r="E37" s="46"/>
      <c r="F37" s="46"/>
      <c r="G37" s="48">
        <f>G38</f>
        <v>0</v>
      </c>
      <c r="H37" s="48">
        <f>H38</f>
        <v>0</v>
      </c>
    </row>
    <row r="38" spans="1:8" ht="22.5" customHeight="1" x14ac:dyDescent="0.2">
      <c r="A38" s="49" t="s">
        <v>165</v>
      </c>
      <c r="B38" s="24">
        <v>650</v>
      </c>
      <c r="C38" s="45">
        <v>1</v>
      </c>
      <c r="D38" s="45">
        <v>6</v>
      </c>
      <c r="E38" s="46" t="s">
        <v>427</v>
      </c>
      <c r="F38" s="47"/>
      <c r="G38" s="48">
        <f t="shared" ref="G38:H40" si="3">G39</f>
        <v>0</v>
      </c>
      <c r="H38" s="48">
        <f t="shared" si="3"/>
        <v>0</v>
      </c>
    </row>
    <row r="39" spans="1:8" ht="22.5" customHeight="1" x14ac:dyDescent="0.2">
      <c r="A39" s="50" t="s">
        <v>239</v>
      </c>
      <c r="B39" s="24">
        <v>650</v>
      </c>
      <c r="C39" s="45">
        <v>1</v>
      </c>
      <c r="D39" s="45">
        <v>6</v>
      </c>
      <c r="E39" s="46" t="s">
        <v>426</v>
      </c>
      <c r="F39" s="47"/>
      <c r="G39" s="48">
        <f t="shared" si="3"/>
        <v>0</v>
      </c>
      <c r="H39" s="48">
        <f t="shared" si="3"/>
        <v>0</v>
      </c>
    </row>
    <row r="40" spans="1:8" ht="15.75" customHeight="1" x14ac:dyDescent="0.2">
      <c r="A40" s="50" t="s">
        <v>164</v>
      </c>
      <c r="B40" s="24">
        <v>650</v>
      </c>
      <c r="C40" s="45">
        <v>1</v>
      </c>
      <c r="D40" s="45">
        <v>6</v>
      </c>
      <c r="E40" s="46" t="s">
        <v>426</v>
      </c>
      <c r="F40" s="47">
        <v>500</v>
      </c>
      <c r="G40" s="48">
        <f t="shared" si="3"/>
        <v>0</v>
      </c>
      <c r="H40" s="48">
        <f t="shared" si="3"/>
        <v>0</v>
      </c>
    </row>
    <row r="41" spans="1:8" ht="17.25" customHeight="1" x14ac:dyDescent="0.2">
      <c r="A41" s="50" t="s">
        <v>142</v>
      </c>
      <c r="B41" s="24">
        <v>650</v>
      </c>
      <c r="C41" s="45">
        <v>1</v>
      </c>
      <c r="D41" s="45">
        <v>6</v>
      </c>
      <c r="E41" s="46" t="s">
        <v>426</v>
      </c>
      <c r="F41" s="47">
        <v>540</v>
      </c>
      <c r="G41" s="48">
        <v>0</v>
      </c>
      <c r="H41" s="48">
        <v>0</v>
      </c>
    </row>
    <row r="42" spans="1:8" ht="11.25" customHeight="1" x14ac:dyDescent="0.2">
      <c r="A42" s="44" t="s">
        <v>37</v>
      </c>
      <c r="B42" s="24">
        <v>650</v>
      </c>
      <c r="C42" s="45">
        <v>1</v>
      </c>
      <c r="D42" s="45">
        <v>11</v>
      </c>
      <c r="E42" s="46"/>
      <c r="F42" s="46" t="s">
        <v>143</v>
      </c>
      <c r="G42" s="48">
        <f t="shared" ref="G42:H45" si="4">G43</f>
        <v>1000</v>
      </c>
      <c r="H42" s="48">
        <f t="shared" si="4"/>
        <v>1000</v>
      </c>
    </row>
    <row r="43" spans="1:8" ht="33.75" customHeight="1" x14ac:dyDescent="0.2">
      <c r="A43" s="49" t="s">
        <v>333</v>
      </c>
      <c r="B43" s="24">
        <v>650</v>
      </c>
      <c r="C43" s="45">
        <v>1</v>
      </c>
      <c r="D43" s="45">
        <v>11</v>
      </c>
      <c r="E43" s="46">
        <v>1100000000</v>
      </c>
      <c r="F43" s="46" t="s">
        <v>143</v>
      </c>
      <c r="G43" s="48">
        <f t="shared" si="4"/>
        <v>1000</v>
      </c>
      <c r="H43" s="48">
        <f t="shared" si="4"/>
        <v>1000</v>
      </c>
    </row>
    <row r="44" spans="1:8" ht="38.25" customHeight="1" x14ac:dyDescent="0.2">
      <c r="A44" s="49" t="s">
        <v>162</v>
      </c>
      <c r="B44" s="24">
        <v>650</v>
      </c>
      <c r="C44" s="45">
        <v>1</v>
      </c>
      <c r="D44" s="45">
        <v>11</v>
      </c>
      <c r="E44" s="46">
        <v>1110000000</v>
      </c>
      <c r="F44" s="46" t="s">
        <v>143</v>
      </c>
      <c r="G44" s="48">
        <f t="shared" si="4"/>
        <v>1000</v>
      </c>
      <c r="H44" s="48">
        <f t="shared" si="4"/>
        <v>1000</v>
      </c>
    </row>
    <row r="45" spans="1:8" ht="33.75" customHeight="1" x14ac:dyDescent="0.2">
      <c r="A45" s="49" t="s">
        <v>241</v>
      </c>
      <c r="B45" s="24">
        <v>650</v>
      </c>
      <c r="C45" s="45">
        <v>1</v>
      </c>
      <c r="D45" s="45">
        <v>11</v>
      </c>
      <c r="E45" s="46">
        <v>1110100000</v>
      </c>
      <c r="F45" s="46" t="s">
        <v>143</v>
      </c>
      <c r="G45" s="48">
        <f t="shared" si="4"/>
        <v>1000</v>
      </c>
      <c r="H45" s="48">
        <f t="shared" si="4"/>
        <v>1000</v>
      </c>
    </row>
    <row r="46" spans="1:8" ht="33.75" customHeight="1" x14ac:dyDescent="0.2">
      <c r="A46" s="49" t="s">
        <v>136</v>
      </c>
      <c r="B46" s="24">
        <v>650</v>
      </c>
      <c r="C46" s="45">
        <v>1</v>
      </c>
      <c r="D46" s="45">
        <v>11</v>
      </c>
      <c r="E46" s="46">
        <v>1110122020</v>
      </c>
      <c r="F46" s="46" t="s">
        <v>115</v>
      </c>
      <c r="G46" s="48">
        <f>G47</f>
        <v>1000</v>
      </c>
      <c r="H46" s="48">
        <f>H47</f>
        <v>1000</v>
      </c>
    </row>
    <row r="47" spans="1:8" ht="33.75" customHeight="1" x14ac:dyDescent="0.2">
      <c r="A47" s="50" t="s">
        <v>154</v>
      </c>
      <c r="B47" s="24">
        <v>650</v>
      </c>
      <c r="C47" s="45">
        <v>1</v>
      </c>
      <c r="D47" s="45">
        <v>11</v>
      </c>
      <c r="E47" s="46">
        <v>1110122020</v>
      </c>
      <c r="F47" s="46" t="s">
        <v>155</v>
      </c>
      <c r="G47" s="48">
        <f>G48</f>
        <v>1000</v>
      </c>
      <c r="H47" s="48">
        <f>H48</f>
        <v>1000</v>
      </c>
    </row>
    <row r="48" spans="1:8" ht="11.25" customHeight="1" x14ac:dyDescent="0.2">
      <c r="A48" s="50" t="s">
        <v>137</v>
      </c>
      <c r="B48" s="24">
        <v>650</v>
      </c>
      <c r="C48" s="45">
        <v>1</v>
      </c>
      <c r="D48" s="45">
        <v>11</v>
      </c>
      <c r="E48" s="46">
        <v>1110122020</v>
      </c>
      <c r="F48" s="46" t="s">
        <v>130</v>
      </c>
      <c r="G48" s="48">
        <v>1000</v>
      </c>
      <c r="H48" s="48">
        <v>1000</v>
      </c>
    </row>
    <row r="49" spans="1:8" ht="11.25" customHeight="1" x14ac:dyDescent="0.2">
      <c r="A49" s="44" t="s">
        <v>38</v>
      </c>
      <c r="B49" s="24">
        <v>650</v>
      </c>
      <c r="C49" s="45">
        <v>1</v>
      </c>
      <c r="D49" s="45">
        <v>13</v>
      </c>
      <c r="E49" s="46" t="s">
        <v>143</v>
      </c>
      <c r="F49" s="46" t="s">
        <v>143</v>
      </c>
      <c r="G49" s="48">
        <f>G50+G56+G69+G76+G91+G118</f>
        <v>6978</v>
      </c>
      <c r="H49" s="48">
        <f>H50+H56+H69+H76+H91+H118</f>
        <v>7989</v>
      </c>
    </row>
    <row r="50" spans="1:8" ht="22.5" customHeight="1" x14ac:dyDescent="0.2">
      <c r="A50" s="49" t="s">
        <v>480</v>
      </c>
      <c r="B50" s="24">
        <v>650</v>
      </c>
      <c r="C50" s="45">
        <v>1</v>
      </c>
      <c r="D50" s="45">
        <v>13</v>
      </c>
      <c r="E50" s="46">
        <v>2500000000</v>
      </c>
      <c r="F50" s="46" t="s">
        <v>143</v>
      </c>
      <c r="G50" s="48">
        <f t="shared" ref="G50:H54" si="5">G51</f>
        <v>100</v>
      </c>
      <c r="H50" s="48">
        <f t="shared" si="5"/>
        <v>100</v>
      </c>
    </row>
    <row r="51" spans="1:8" ht="35.25" customHeight="1" x14ac:dyDescent="0.2">
      <c r="A51" s="49" t="s">
        <v>242</v>
      </c>
      <c r="B51" s="24">
        <v>650</v>
      </c>
      <c r="C51" s="45">
        <v>1</v>
      </c>
      <c r="D51" s="45">
        <v>13</v>
      </c>
      <c r="E51" s="46">
        <v>2500100000</v>
      </c>
      <c r="F51" s="46" t="s">
        <v>143</v>
      </c>
      <c r="G51" s="48">
        <f t="shared" si="5"/>
        <v>100</v>
      </c>
      <c r="H51" s="48">
        <f t="shared" si="5"/>
        <v>100</v>
      </c>
    </row>
    <row r="52" spans="1:8" ht="35.25" customHeight="1" x14ac:dyDescent="0.2">
      <c r="A52" s="49" t="s">
        <v>212</v>
      </c>
      <c r="B52" s="24">
        <v>650</v>
      </c>
      <c r="C52" s="45">
        <v>1</v>
      </c>
      <c r="D52" s="45">
        <v>13</v>
      </c>
      <c r="E52" s="46">
        <v>2500199990</v>
      </c>
      <c r="F52" s="46" t="s">
        <v>115</v>
      </c>
      <c r="G52" s="48">
        <f t="shared" si="5"/>
        <v>100</v>
      </c>
      <c r="H52" s="48">
        <f t="shared" si="5"/>
        <v>100</v>
      </c>
    </row>
    <row r="53" spans="1:8" ht="35.25" customHeight="1" x14ac:dyDescent="0.2">
      <c r="A53" s="50" t="s">
        <v>285</v>
      </c>
      <c r="B53" s="24">
        <v>650</v>
      </c>
      <c r="C53" s="45">
        <v>1</v>
      </c>
      <c r="D53" s="45">
        <v>13</v>
      </c>
      <c r="E53" s="46">
        <v>2500199990</v>
      </c>
      <c r="F53" s="46" t="s">
        <v>144</v>
      </c>
      <c r="G53" s="48">
        <f t="shared" si="5"/>
        <v>100</v>
      </c>
      <c r="H53" s="48">
        <f t="shared" si="5"/>
        <v>100</v>
      </c>
    </row>
    <row r="54" spans="1:8" ht="35.25" customHeight="1" x14ac:dyDescent="0.2">
      <c r="A54" s="50" t="s">
        <v>145</v>
      </c>
      <c r="B54" s="24">
        <v>650</v>
      </c>
      <c r="C54" s="45">
        <v>1</v>
      </c>
      <c r="D54" s="45">
        <v>13</v>
      </c>
      <c r="E54" s="46">
        <v>2500199990</v>
      </c>
      <c r="F54" s="46" t="s">
        <v>146</v>
      </c>
      <c r="G54" s="48">
        <f t="shared" si="5"/>
        <v>100</v>
      </c>
      <c r="H54" s="48">
        <f t="shared" si="5"/>
        <v>100</v>
      </c>
    </row>
    <row r="55" spans="1:8" ht="22.5" x14ac:dyDescent="0.2">
      <c r="A55" s="50" t="s">
        <v>135</v>
      </c>
      <c r="B55" s="24">
        <v>650</v>
      </c>
      <c r="C55" s="45">
        <v>1</v>
      </c>
      <c r="D55" s="45">
        <v>13</v>
      </c>
      <c r="E55" s="46">
        <v>2500199990</v>
      </c>
      <c r="F55" s="46">
        <v>244</v>
      </c>
      <c r="G55" s="48">
        <v>100</v>
      </c>
      <c r="H55" s="48">
        <v>100</v>
      </c>
    </row>
    <row r="56" spans="1:8" ht="33.75" customHeight="1" x14ac:dyDescent="0.2">
      <c r="A56" s="49" t="s">
        <v>478</v>
      </c>
      <c r="B56" s="24">
        <v>650</v>
      </c>
      <c r="C56" s="45">
        <v>1</v>
      </c>
      <c r="D56" s="45">
        <v>13</v>
      </c>
      <c r="E56" s="46">
        <v>1000000000</v>
      </c>
      <c r="F56" s="46" t="s">
        <v>143</v>
      </c>
      <c r="G56" s="48">
        <f>G57+G63</f>
        <v>15</v>
      </c>
      <c r="H56" s="48">
        <f>H57+H63</f>
        <v>15</v>
      </c>
    </row>
    <row r="57" spans="1:8" ht="33" customHeight="1" x14ac:dyDescent="0.2">
      <c r="A57" s="49" t="s">
        <v>206</v>
      </c>
      <c r="B57" s="24">
        <v>650</v>
      </c>
      <c r="C57" s="45">
        <v>1</v>
      </c>
      <c r="D57" s="45">
        <v>13</v>
      </c>
      <c r="E57" s="46">
        <v>1020000000</v>
      </c>
      <c r="F57" s="46" t="s">
        <v>143</v>
      </c>
      <c r="G57" s="48">
        <f t="shared" ref="G57:H61" si="6">G58</f>
        <v>10</v>
      </c>
      <c r="H57" s="48">
        <f t="shared" si="6"/>
        <v>10</v>
      </c>
    </row>
    <row r="58" spans="1:8" ht="21.75" customHeight="1" x14ac:dyDescent="0.2">
      <c r="A58" s="49" t="s">
        <v>207</v>
      </c>
      <c r="B58" s="24">
        <v>650</v>
      </c>
      <c r="C58" s="45">
        <v>1</v>
      </c>
      <c r="D58" s="45">
        <v>13</v>
      </c>
      <c r="E58" s="46">
        <v>1020100000</v>
      </c>
      <c r="F58" s="46" t="s">
        <v>143</v>
      </c>
      <c r="G58" s="48">
        <f t="shared" si="6"/>
        <v>10</v>
      </c>
      <c r="H58" s="48">
        <f t="shared" si="6"/>
        <v>10</v>
      </c>
    </row>
    <row r="59" spans="1:8" ht="21.75" customHeight="1" x14ac:dyDescent="0.2">
      <c r="A59" s="49" t="s">
        <v>208</v>
      </c>
      <c r="B59" s="24">
        <v>650</v>
      </c>
      <c r="C59" s="45">
        <v>1</v>
      </c>
      <c r="D59" s="45">
        <v>13</v>
      </c>
      <c r="E59" s="46">
        <v>1020120040</v>
      </c>
      <c r="F59" s="46" t="s">
        <v>115</v>
      </c>
      <c r="G59" s="48">
        <f t="shared" si="6"/>
        <v>10</v>
      </c>
      <c r="H59" s="48">
        <f t="shared" si="6"/>
        <v>10</v>
      </c>
    </row>
    <row r="60" spans="1:8" ht="21.75" customHeight="1" x14ac:dyDescent="0.2">
      <c r="A60" s="50" t="s">
        <v>285</v>
      </c>
      <c r="B60" s="24">
        <v>650</v>
      </c>
      <c r="C60" s="52">
        <v>1</v>
      </c>
      <c r="D60" s="52">
        <v>13</v>
      </c>
      <c r="E60" s="37">
        <v>1020120040</v>
      </c>
      <c r="F60" s="46" t="s">
        <v>144</v>
      </c>
      <c r="G60" s="48">
        <f t="shared" si="6"/>
        <v>10</v>
      </c>
      <c r="H60" s="48">
        <f t="shared" si="6"/>
        <v>10</v>
      </c>
    </row>
    <row r="61" spans="1:8" ht="21.75" customHeight="1" x14ac:dyDescent="0.2">
      <c r="A61" s="50" t="s">
        <v>145</v>
      </c>
      <c r="B61" s="24">
        <v>650</v>
      </c>
      <c r="C61" s="52">
        <v>1</v>
      </c>
      <c r="D61" s="52">
        <v>13</v>
      </c>
      <c r="E61" s="37">
        <v>1020120040</v>
      </c>
      <c r="F61" s="46" t="s">
        <v>146</v>
      </c>
      <c r="G61" s="48">
        <f t="shared" si="6"/>
        <v>10</v>
      </c>
      <c r="H61" s="48">
        <f t="shared" si="6"/>
        <v>10</v>
      </c>
    </row>
    <row r="62" spans="1:8" ht="22.5" x14ac:dyDescent="0.2">
      <c r="A62" s="50" t="s">
        <v>135</v>
      </c>
      <c r="B62" s="24">
        <v>650</v>
      </c>
      <c r="C62" s="52">
        <v>1</v>
      </c>
      <c r="D62" s="52">
        <v>13</v>
      </c>
      <c r="E62" s="37">
        <v>1020120040</v>
      </c>
      <c r="F62" s="46">
        <v>244</v>
      </c>
      <c r="G62" s="48">
        <v>10</v>
      </c>
      <c r="H62" s="48">
        <v>10</v>
      </c>
    </row>
    <row r="63" spans="1:8" ht="11.25" customHeight="1" x14ac:dyDescent="0.2">
      <c r="A63" s="54" t="s">
        <v>221</v>
      </c>
      <c r="B63" s="24">
        <v>650</v>
      </c>
      <c r="C63" s="52">
        <v>1</v>
      </c>
      <c r="D63" s="52">
        <v>13</v>
      </c>
      <c r="E63" s="28">
        <v>1030000000</v>
      </c>
      <c r="F63" s="91"/>
      <c r="G63" s="27">
        <f t="shared" ref="G63:H67" si="7">G64</f>
        <v>5</v>
      </c>
      <c r="H63" s="27">
        <f t="shared" si="7"/>
        <v>5</v>
      </c>
    </row>
    <row r="64" spans="1:8" ht="42" customHeight="1" x14ac:dyDescent="0.2">
      <c r="A64" s="54" t="s">
        <v>222</v>
      </c>
      <c r="B64" s="24">
        <v>650</v>
      </c>
      <c r="C64" s="52">
        <v>1</v>
      </c>
      <c r="D64" s="52">
        <v>13</v>
      </c>
      <c r="E64" s="28">
        <v>1030100000</v>
      </c>
      <c r="F64" s="91"/>
      <c r="G64" s="27">
        <f t="shared" si="7"/>
        <v>5</v>
      </c>
      <c r="H64" s="27">
        <f t="shared" si="7"/>
        <v>5</v>
      </c>
    </row>
    <row r="65" spans="1:8" ht="25.5" customHeight="1" x14ac:dyDescent="0.2">
      <c r="A65" s="54" t="s">
        <v>212</v>
      </c>
      <c r="B65" s="24">
        <v>650</v>
      </c>
      <c r="C65" s="52">
        <v>1</v>
      </c>
      <c r="D65" s="52">
        <v>13</v>
      </c>
      <c r="E65" s="28">
        <v>1030199990</v>
      </c>
      <c r="F65" s="92" t="s">
        <v>115</v>
      </c>
      <c r="G65" s="27">
        <f t="shared" si="7"/>
        <v>5</v>
      </c>
      <c r="H65" s="27">
        <f t="shared" si="7"/>
        <v>5</v>
      </c>
    </row>
    <row r="66" spans="1:8" ht="25.5" customHeight="1" x14ac:dyDescent="0.2">
      <c r="A66" s="50" t="s">
        <v>285</v>
      </c>
      <c r="B66" s="24">
        <v>650</v>
      </c>
      <c r="C66" s="28" t="s">
        <v>320</v>
      </c>
      <c r="D66" s="28">
        <v>13</v>
      </c>
      <c r="E66" s="28">
        <v>1030199990</v>
      </c>
      <c r="F66" s="92" t="s">
        <v>144</v>
      </c>
      <c r="G66" s="27">
        <f t="shared" si="7"/>
        <v>5</v>
      </c>
      <c r="H66" s="27">
        <f t="shared" si="7"/>
        <v>5</v>
      </c>
    </row>
    <row r="67" spans="1:8" ht="25.5" customHeight="1" x14ac:dyDescent="0.2">
      <c r="A67" s="50" t="s">
        <v>145</v>
      </c>
      <c r="B67" s="24">
        <v>650</v>
      </c>
      <c r="C67" s="28" t="s">
        <v>320</v>
      </c>
      <c r="D67" s="28">
        <v>13</v>
      </c>
      <c r="E67" s="28">
        <v>1030199990</v>
      </c>
      <c r="F67" s="92" t="s">
        <v>146</v>
      </c>
      <c r="G67" s="27">
        <f t="shared" si="7"/>
        <v>5</v>
      </c>
      <c r="H67" s="27">
        <f t="shared" si="7"/>
        <v>5</v>
      </c>
    </row>
    <row r="68" spans="1:8" ht="22.5" x14ac:dyDescent="0.2">
      <c r="A68" s="50" t="s">
        <v>135</v>
      </c>
      <c r="B68" s="24">
        <v>650</v>
      </c>
      <c r="C68" s="28" t="s">
        <v>320</v>
      </c>
      <c r="D68" s="28">
        <v>13</v>
      </c>
      <c r="E68" s="28">
        <v>1030199990</v>
      </c>
      <c r="F68" s="46">
        <v>244</v>
      </c>
      <c r="G68" s="27">
        <v>5</v>
      </c>
      <c r="H68" s="27">
        <v>5</v>
      </c>
    </row>
    <row r="69" spans="1:8" ht="22.5" customHeight="1" x14ac:dyDescent="0.2">
      <c r="A69" s="200" t="s">
        <v>351</v>
      </c>
      <c r="B69" s="24">
        <v>650</v>
      </c>
      <c r="C69" s="52">
        <v>1</v>
      </c>
      <c r="D69" s="52">
        <v>13</v>
      </c>
      <c r="E69" s="37">
        <v>1200000000</v>
      </c>
      <c r="F69" s="46" t="s">
        <v>143</v>
      </c>
      <c r="G69" s="48">
        <f t="shared" ref="G69:H74" si="8">G70</f>
        <v>17</v>
      </c>
      <c r="H69" s="48">
        <f t="shared" si="8"/>
        <v>17</v>
      </c>
    </row>
    <row r="70" spans="1:8" ht="22.5" customHeight="1" x14ac:dyDescent="0.2">
      <c r="A70" s="50" t="s">
        <v>334</v>
      </c>
      <c r="B70" s="24">
        <v>650</v>
      </c>
      <c r="C70" s="45">
        <v>1</v>
      </c>
      <c r="D70" s="45">
        <v>13</v>
      </c>
      <c r="E70" s="37" t="s">
        <v>335</v>
      </c>
      <c r="F70" s="47"/>
      <c r="G70" s="48">
        <f t="shared" si="8"/>
        <v>17</v>
      </c>
      <c r="H70" s="48">
        <f t="shared" si="8"/>
        <v>17</v>
      </c>
    </row>
    <row r="71" spans="1:8" ht="22.5" customHeight="1" x14ac:dyDescent="0.2">
      <c r="A71" s="49" t="s">
        <v>211</v>
      </c>
      <c r="B71" s="24">
        <v>650</v>
      </c>
      <c r="C71" s="45">
        <v>1</v>
      </c>
      <c r="D71" s="45">
        <v>13</v>
      </c>
      <c r="E71" s="46" t="s">
        <v>336</v>
      </c>
      <c r="F71" s="47"/>
      <c r="G71" s="48">
        <f t="shared" si="8"/>
        <v>17</v>
      </c>
      <c r="H71" s="48">
        <f t="shared" si="8"/>
        <v>17</v>
      </c>
    </row>
    <row r="72" spans="1:8" ht="22.5" customHeight="1" x14ac:dyDescent="0.2">
      <c r="A72" s="49" t="s">
        <v>212</v>
      </c>
      <c r="B72" s="24">
        <v>650</v>
      </c>
      <c r="C72" s="45">
        <v>1</v>
      </c>
      <c r="D72" s="45">
        <v>13</v>
      </c>
      <c r="E72" s="46" t="s">
        <v>337</v>
      </c>
      <c r="F72" s="47"/>
      <c r="G72" s="48">
        <f t="shared" si="8"/>
        <v>17</v>
      </c>
      <c r="H72" s="48">
        <f t="shared" si="8"/>
        <v>17</v>
      </c>
    </row>
    <row r="73" spans="1:8" ht="22.5" customHeight="1" x14ac:dyDescent="0.2">
      <c r="A73" s="50" t="s">
        <v>285</v>
      </c>
      <c r="B73" s="24">
        <v>650</v>
      </c>
      <c r="C73" s="45">
        <v>1</v>
      </c>
      <c r="D73" s="45">
        <v>13</v>
      </c>
      <c r="E73" s="46" t="s">
        <v>337</v>
      </c>
      <c r="F73" s="47">
        <v>200</v>
      </c>
      <c r="G73" s="48">
        <f t="shared" si="8"/>
        <v>17</v>
      </c>
      <c r="H73" s="48">
        <f t="shared" si="8"/>
        <v>17</v>
      </c>
    </row>
    <row r="74" spans="1:8" ht="22.5" customHeight="1" x14ac:dyDescent="0.2">
      <c r="A74" s="50" t="s">
        <v>145</v>
      </c>
      <c r="B74" s="24">
        <v>650</v>
      </c>
      <c r="C74" s="45">
        <v>1</v>
      </c>
      <c r="D74" s="45">
        <v>13</v>
      </c>
      <c r="E74" s="46" t="s">
        <v>337</v>
      </c>
      <c r="F74" s="47">
        <v>240</v>
      </c>
      <c r="G74" s="48">
        <f t="shared" si="8"/>
        <v>17</v>
      </c>
      <c r="H74" s="48">
        <f t="shared" si="8"/>
        <v>17</v>
      </c>
    </row>
    <row r="75" spans="1:8" ht="22.5" x14ac:dyDescent="0.2">
      <c r="A75" s="50" t="s">
        <v>135</v>
      </c>
      <c r="B75" s="24">
        <v>650</v>
      </c>
      <c r="C75" s="45">
        <v>1</v>
      </c>
      <c r="D75" s="45">
        <v>13</v>
      </c>
      <c r="E75" s="46" t="s">
        <v>337</v>
      </c>
      <c r="F75" s="46">
        <v>244</v>
      </c>
      <c r="G75" s="48">
        <v>17</v>
      </c>
      <c r="H75" s="48">
        <v>17</v>
      </c>
    </row>
    <row r="76" spans="1:8" ht="22.5" customHeight="1" x14ac:dyDescent="0.2">
      <c r="A76" s="49" t="s">
        <v>481</v>
      </c>
      <c r="B76" s="24">
        <v>650</v>
      </c>
      <c r="C76" s="45">
        <v>1</v>
      </c>
      <c r="D76" s="45">
        <v>13</v>
      </c>
      <c r="E76" s="46">
        <v>1700000000</v>
      </c>
      <c r="F76" s="46" t="s">
        <v>143</v>
      </c>
      <c r="G76" s="48">
        <f>G77+G86</f>
        <v>830.5</v>
      </c>
      <c r="H76" s="48">
        <f>H77+H86</f>
        <v>881.5</v>
      </c>
    </row>
    <row r="77" spans="1:8" ht="38.25" customHeight="1" x14ac:dyDescent="0.2">
      <c r="A77" s="49" t="s">
        <v>269</v>
      </c>
      <c r="B77" s="24">
        <v>650</v>
      </c>
      <c r="C77" s="45">
        <v>1</v>
      </c>
      <c r="D77" s="45">
        <v>13</v>
      </c>
      <c r="E77" s="46">
        <v>1700100000</v>
      </c>
      <c r="F77" s="46" t="s">
        <v>143</v>
      </c>
      <c r="G77" s="48">
        <f>G78</f>
        <v>725.5</v>
      </c>
      <c r="H77" s="48">
        <f>H78</f>
        <v>776.5</v>
      </c>
    </row>
    <row r="78" spans="1:8" ht="35.25" customHeight="1" x14ac:dyDescent="0.2">
      <c r="A78" s="49" t="s">
        <v>212</v>
      </c>
      <c r="B78" s="24">
        <v>650</v>
      </c>
      <c r="C78" s="45">
        <v>1</v>
      </c>
      <c r="D78" s="45">
        <v>13</v>
      </c>
      <c r="E78" s="46">
        <v>1700199990</v>
      </c>
      <c r="F78" s="46" t="s">
        <v>115</v>
      </c>
      <c r="G78" s="48">
        <f>G79+G82</f>
        <v>725.5</v>
      </c>
      <c r="H78" s="48">
        <f>H79+H82</f>
        <v>776.5</v>
      </c>
    </row>
    <row r="79" spans="1:8" ht="35.25" customHeight="1" x14ac:dyDescent="0.2">
      <c r="A79" s="50" t="s">
        <v>285</v>
      </c>
      <c r="B79" s="24">
        <v>650</v>
      </c>
      <c r="C79" s="45">
        <v>1</v>
      </c>
      <c r="D79" s="45">
        <v>13</v>
      </c>
      <c r="E79" s="46">
        <v>1700199990</v>
      </c>
      <c r="F79" s="46" t="s">
        <v>144</v>
      </c>
      <c r="G79" s="48">
        <f>G80</f>
        <v>717.5</v>
      </c>
      <c r="H79" s="48">
        <f>H80</f>
        <v>767.5</v>
      </c>
    </row>
    <row r="80" spans="1:8" ht="35.25" customHeight="1" x14ac:dyDescent="0.2">
      <c r="A80" s="50" t="s">
        <v>145</v>
      </c>
      <c r="B80" s="24">
        <v>650</v>
      </c>
      <c r="C80" s="45">
        <v>1</v>
      </c>
      <c r="D80" s="45">
        <v>13</v>
      </c>
      <c r="E80" s="46">
        <v>1700199990</v>
      </c>
      <c r="F80" s="46" t="s">
        <v>146</v>
      </c>
      <c r="G80" s="48">
        <f>G81</f>
        <v>717.5</v>
      </c>
      <c r="H80" s="48">
        <f>H81</f>
        <v>767.5</v>
      </c>
    </row>
    <row r="81" spans="1:8" ht="22.5" x14ac:dyDescent="0.2">
      <c r="A81" s="50" t="s">
        <v>135</v>
      </c>
      <c r="B81" s="24">
        <v>650</v>
      </c>
      <c r="C81" s="45">
        <v>1</v>
      </c>
      <c r="D81" s="45">
        <v>13</v>
      </c>
      <c r="E81" s="46">
        <v>1700199990</v>
      </c>
      <c r="F81" s="46">
        <v>244</v>
      </c>
      <c r="G81" s="48">
        <v>717.5</v>
      </c>
      <c r="H81" s="48">
        <v>767.5</v>
      </c>
    </row>
    <row r="82" spans="1:8" ht="11.25" customHeight="1" x14ac:dyDescent="0.2">
      <c r="A82" s="50" t="s">
        <v>154</v>
      </c>
      <c r="B82" s="24">
        <v>650</v>
      </c>
      <c r="C82" s="45">
        <v>1</v>
      </c>
      <c r="D82" s="45">
        <v>13</v>
      </c>
      <c r="E82" s="46">
        <v>1700199990</v>
      </c>
      <c r="F82" s="46" t="s">
        <v>155</v>
      </c>
      <c r="G82" s="48">
        <f>G83</f>
        <v>8</v>
      </c>
      <c r="H82" s="48">
        <f>H83</f>
        <v>9</v>
      </c>
    </row>
    <row r="83" spans="1:8" ht="11.25" customHeight="1" x14ac:dyDescent="0.2">
      <c r="A83" s="50" t="s">
        <v>156</v>
      </c>
      <c r="B83" s="24">
        <v>650</v>
      </c>
      <c r="C83" s="45">
        <v>1</v>
      </c>
      <c r="D83" s="45">
        <v>13</v>
      </c>
      <c r="E83" s="46">
        <v>1700199990</v>
      </c>
      <c r="F83" s="46" t="s">
        <v>157</v>
      </c>
      <c r="G83" s="48">
        <f>G84+G85</f>
        <v>8</v>
      </c>
      <c r="H83" s="48">
        <f>H84+H85</f>
        <v>9</v>
      </c>
    </row>
    <row r="84" spans="1:8" x14ac:dyDescent="0.2">
      <c r="A84" s="50" t="s">
        <v>254</v>
      </c>
      <c r="B84" s="24">
        <v>650</v>
      </c>
      <c r="C84" s="45">
        <v>1</v>
      </c>
      <c r="D84" s="45">
        <v>13</v>
      </c>
      <c r="E84" s="46">
        <v>1700199990</v>
      </c>
      <c r="F84" s="46">
        <v>851</v>
      </c>
      <c r="G84" s="48">
        <v>4</v>
      </c>
      <c r="H84" s="48">
        <v>4</v>
      </c>
    </row>
    <row r="85" spans="1:8" x14ac:dyDescent="0.2">
      <c r="A85" s="50" t="s">
        <v>255</v>
      </c>
      <c r="B85" s="24">
        <v>650</v>
      </c>
      <c r="C85" s="45">
        <v>1</v>
      </c>
      <c r="D85" s="45">
        <v>13</v>
      </c>
      <c r="E85" s="46">
        <v>1700199990</v>
      </c>
      <c r="F85" s="46">
        <v>852</v>
      </c>
      <c r="G85" s="48">
        <v>4</v>
      </c>
      <c r="H85" s="48">
        <v>5</v>
      </c>
    </row>
    <row r="86" spans="1:8" ht="27.75" customHeight="1" x14ac:dyDescent="0.2">
      <c r="A86" s="50" t="s">
        <v>249</v>
      </c>
      <c r="B86" s="24">
        <v>650</v>
      </c>
      <c r="C86" s="45">
        <v>1</v>
      </c>
      <c r="D86" s="45">
        <v>13</v>
      </c>
      <c r="E86" s="46">
        <v>1700400000</v>
      </c>
      <c r="F86" s="46"/>
      <c r="G86" s="48">
        <f t="shared" ref="G86:H89" si="9">G87</f>
        <v>105</v>
      </c>
      <c r="H86" s="48">
        <f t="shared" si="9"/>
        <v>105</v>
      </c>
    </row>
    <row r="87" spans="1:8" ht="26.25" customHeight="1" x14ac:dyDescent="0.2">
      <c r="A87" s="50" t="s">
        <v>212</v>
      </c>
      <c r="B87" s="24">
        <v>650</v>
      </c>
      <c r="C87" s="45">
        <v>1</v>
      </c>
      <c r="D87" s="45">
        <v>13</v>
      </c>
      <c r="E87" s="46">
        <v>1700499990</v>
      </c>
      <c r="F87" s="46" t="s">
        <v>115</v>
      </c>
      <c r="G87" s="48">
        <f t="shared" si="9"/>
        <v>105</v>
      </c>
      <c r="H87" s="48">
        <f t="shared" si="9"/>
        <v>105</v>
      </c>
    </row>
    <row r="88" spans="1:8" ht="26.25" customHeight="1" x14ac:dyDescent="0.2">
      <c r="A88" s="50" t="s">
        <v>285</v>
      </c>
      <c r="B88" s="24">
        <v>650</v>
      </c>
      <c r="C88" s="45">
        <v>1</v>
      </c>
      <c r="D88" s="45">
        <v>13</v>
      </c>
      <c r="E88" s="46">
        <v>1700499990</v>
      </c>
      <c r="F88" s="46" t="s">
        <v>144</v>
      </c>
      <c r="G88" s="48">
        <f t="shared" si="9"/>
        <v>105</v>
      </c>
      <c r="H88" s="48">
        <f t="shared" si="9"/>
        <v>105</v>
      </c>
    </row>
    <row r="89" spans="1:8" ht="26.25" customHeight="1" x14ac:dyDescent="0.2">
      <c r="A89" s="50" t="s">
        <v>145</v>
      </c>
      <c r="B89" s="24">
        <v>650</v>
      </c>
      <c r="C89" s="45">
        <v>1</v>
      </c>
      <c r="D89" s="45">
        <v>13</v>
      </c>
      <c r="E89" s="46">
        <v>1700499990</v>
      </c>
      <c r="F89" s="46" t="s">
        <v>146</v>
      </c>
      <c r="G89" s="48">
        <f t="shared" si="9"/>
        <v>105</v>
      </c>
      <c r="H89" s="48">
        <f t="shared" si="9"/>
        <v>105</v>
      </c>
    </row>
    <row r="90" spans="1:8" ht="22.5" x14ac:dyDescent="0.2">
      <c r="A90" s="50" t="s">
        <v>135</v>
      </c>
      <c r="B90" s="24">
        <v>650</v>
      </c>
      <c r="C90" s="45">
        <v>1</v>
      </c>
      <c r="D90" s="45">
        <v>13</v>
      </c>
      <c r="E90" s="46">
        <v>1700499990</v>
      </c>
      <c r="F90" s="46">
        <v>244</v>
      </c>
      <c r="G90" s="48">
        <v>105</v>
      </c>
      <c r="H90" s="48">
        <v>105</v>
      </c>
    </row>
    <row r="91" spans="1:8" ht="22.5" customHeight="1" x14ac:dyDescent="0.2">
      <c r="A91" s="49" t="s">
        <v>479</v>
      </c>
      <c r="B91" s="24">
        <v>650</v>
      </c>
      <c r="C91" s="45">
        <v>1</v>
      </c>
      <c r="D91" s="45">
        <v>13</v>
      </c>
      <c r="E91" s="46">
        <v>1800000000</v>
      </c>
      <c r="F91" s="46" t="s">
        <v>143</v>
      </c>
      <c r="G91" s="48">
        <f>G92</f>
        <v>5148.5</v>
      </c>
      <c r="H91" s="48">
        <f>H92</f>
        <v>5235.5</v>
      </c>
    </row>
    <row r="92" spans="1:8" ht="22.5" customHeight="1" x14ac:dyDescent="0.2">
      <c r="A92" s="49" t="s">
        <v>262</v>
      </c>
      <c r="B92" s="24">
        <v>650</v>
      </c>
      <c r="C92" s="45">
        <v>1</v>
      </c>
      <c r="D92" s="45">
        <v>13</v>
      </c>
      <c r="E92" s="46">
        <v>1810000000</v>
      </c>
      <c r="F92" s="46" t="s">
        <v>143</v>
      </c>
      <c r="G92" s="48">
        <f>G93+G114</f>
        <v>5148.5</v>
      </c>
      <c r="H92" s="48">
        <f>H93+H114</f>
        <v>5235.5</v>
      </c>
    </row>
    <row r="93" spans="1:8" ht="33.75" customHeight="1" x14ac:dyDescent="0.2">
      <c r="A93" s="49" t="s">
        <v>263</v>
      </c>
      <c r="B93" s="24">
        <v>650</v>
      </c>
      <c r="C93" s="45">
        <v>1</v>
      </c>
      <c r="D93" s="45">
        <v>13</v>
      </c>
      <c r="E93" s="46">
        <v>1810100000</v>
      </c>
      <c r="F93" s="46"/>
      <c r="G93" s="48">
        <f>G94+G107</f>
        <v>4993.5</v>
      </c>
      <c r="H93" s="48">
        <f>H94+H107</f>
        <v>5035.5</v>
      </c>
    </row>
    <row r="94" spans="1:8" ht="27.75" customHeight="1" x14ac:dyDescent="0.2">
      <c r="A94" s="49" t="s">
        <v>209</v>
      </c>
      <c r="B94" s="24">
        <v>650</v>
      </c>
      <c r="C94" s="45">
        <v>1</v>
      </c>
      <c r="D94" s="45">
        <v>13</v>
      </c>
      <c r="E94" s="46">
        <v>1810100590</v>
      </c>
      <c r="F94" s="46" t="s">
        <v>115</v>
      </c>
      <c r="G94" s="48">
        <f>G95+G100+G103</f>
        <v>4923.5</v>
      </c>
      <c r="H94" s="48">
        <f>H95+H100+H103</f>
        <v>4955.5</v>
      </c>
    </row>
    <row r="95" spans="1:8" ht="48.75" customHeight="1" x14ac:dyDescent="0.2">
      <c r="A95" s="49" t="s">
        <v>147</v>
      </c>
      <c r="B95" s="24">
        <v>650</v>
      </c>
      <c r="C95" s="45">
        <v>1</v>
      </c>
      <c r="D95" s="45">
        <v>13</v>
      </c>
      <c r="E95" s="46">
        <v>1810100590</v>
      </c>
      <c r="F95" s="46" t="s">
        <v>148</v>
      </c>
      <c r="G95" s="48">
        <f>G96</f>
        <v>4578.5</v>
      </c>
      <c r="H95" s="48">
        <f>H96</f>
        <v>4578.5</v>
      </c>
    </row>
    <row r="96" spans="1:8" ht="12.75" customHeight="1" x14ac:dyDescent="0.2">
      <c r="A96" s="49" t="s">
        <v>149</v>
      </c>
      <c r="B96" s="24">
        <v>650</v>
      </c>
      <c r="C96" s="45">
        <v>1</v>
      </c>
      <c r="D96" s="45">
        <v>13</v>
      </c>
      <c r="E96" s="46">
        <v>1810100590</v>
      </c>
      <c r="F96" s="46" t="s">
        <v>150</v>
      </c>
      <c r="G96" s="48">
        <f>G97+G98+G99</f>
        <v>4578.5</v>
      </c>
      <c r="H96" s="48">
        <f>H97+H98+H99</f>
        <v>4578.5</v>
      </c>
    </row>
    <row r="97" spans="1:8" x14ac:dyDescent="0.2">
      <c r="A97" s="50" t="s">
        <v>252</v>
      </c>
      <c r="B97" s="24">
        <v>650</v>
      </c>
      <c r="C97" s="45">
        <v>1</v>
      </c>
      <c r="D97" s="45">
        <v>13</v>
      </c>
      <c r="E97" s="46">
        <v>1810100590</v>
      </c>
      <c r="F97" s="46">
        <v>111</v>
      </c>
      <c r="G97" s="48">
        <v>3300</v>
      </c>
      <c r="H97" s="48">
        <v>3300</v>
      </c>
    </row>
    <row r="98" spans="1:8" ht="23.25" customHeight="1" x14ac:dyDescent="0.2">
      <c r="A98" s="50" t="s">
        <v>138</v>
      </c>
      <c r="B98" s="24">
        <v>650</v>
      </c>
      <c r="C98" s="45">
        <v>1</v>
      </c>
      <c r="D98" s="45">
        <v>13</v>
      </c>
      <c r="E98" s="46">
        <v>1810100590</v>
      </c>
      <c r="F98" s="46">
        <v>112</v>
      </c>
      <c r="G98" s="48">
        <f>210+78.5</f>
        <v>288.5</v>
      </c>
      <c r="H98" s="48">
        <f>210+78.5</f>
        <v>288.5</v>
      </c>
    </row>
    <row r="99" spans="1:8" ht="40.5" customHeight="1" x14ac:dyDescent="0.2">
      <c r="A99" s="50" t="s">
        <v>253</v>
      </c>
      <c r="B99" s="24">
        <v>650</v>
      </c>
      <c r="C99" s="45">
        <v>1</v>
      </c>
      <c r="D99" s="45">
        <v>13</v>
      </c>
      <c r="E99" s="46">
        <v>1810100590</v>
      </c>
      <c r="F99" s="46">
        <v>119</v>
      </c>
      <c r="G99" s="93">
        <v>990</v>
      </c>
      <c r="H99" s="93">
        <v>990</v>
      </c>
    </row>
    <row r="100" spans="1:8" ht="25.5" customHeight="1" x14ac:dyDescent="0.2">
      <c r="A100" s="50" t="s">
        <v>285</v>
      </c>
      <c r="B100" s="24">
        <v>650</v>
      </c>
      <c r="C100" s="45">
        <v>1</v>
      </c>
      <c r="D100" s="45">
        <v>13</v>
      </c>
      <c r="E100" s="46">
        <v>1810100590</v>
      </c>
      <c r="F100" s="46" t="s">
        <v>144</v>
      </c>
      <c r="G100" s="48">
        <f>G101</f>
        <v>340</v>
      </c>
      <c r="H100" s="48">
        <f>H101</f>
        <v>370</v>
      </c>
    </row>
    <row r="101" spans="1:8" ht="26.25" customHeight="1" x14ac:dyDescent="0.2">
      <c r="A101" s="50" t="s">
        <v>145</v>
      </c>
      <c r="B101" s="24">
        <v>650</v>
      </c>
      <c r="C101" s="45">
        <v>1</v>
      </c>
      <c r="D101" s="45">
        <v>13</v>
      </c>
      <c r="E101" s="46">
        <v>1810100590</v>
      </c>
      <c r="F101" s="46" t="s">
        <v>146</v>
      </c>
      <c r="G101" s="48">
        <f>G102</f>
        <v>340</v>
      </c>
      <c r="H101" s="48">
        <f>H102</f>
        <v>370</v>
      </c>
    </row>
    <row r="102" spans="1:8" ht="22.5" x14ac:dyDescent="0.2">
      <c r="A102" s="50" t="s">
        <v>135</v>
      </c>
      <c r="B102" s="24">
        <v>650</v>
      </c>
      <c r="C102" s="45">
        <v>1</v>
      </c>
      <c r="D102" s="45">
        <v>13</v>
      </c>
      <c r="E102" s="46">
        <v>1810100590</v>
      </c>
      <c r="F102" s="46">
        <v>244</v>
      </c>
      <c r="G102" s="48">
        <v>340</v>
      </c>
      <c r="H102" s="48">
        <v>370</v>
      </c>
    </row>
    <row r="103" spans="1:8" ht="11.25" customHeight="1" x14ac:dyDescent="0.2">
      <c r="A103" s="50" t="s">
        <v>154</v>
      </c>
      <c r="B103" s="24">
        <v>650</v>
      </c>
      <c r="C103" s="45">
        <v>1</v>
      </c>
      <c r="D103" s="45">
        <v>13</v>
      </c>
      <c r="E103" s="46">
        <v>1810100590</v>
      </c>
      <c r="F103" s="46" t="s">
        <v>155</v>
      </c>
      <c r="G103" s="48">
        <f>G104</f>
        <v>5</v>
      </c>
      <c r="H103" s="48">
        <f>H104</f>
        <v>7</v>
      </c>
    </row>
    <row r="104" spans="1:8" ht="11.25" customHeight="1" x14ac:dyDescent="0.2">
      <c r="A104" s="50" t="s">
        <v>156</v>
      </c>
      <c r="B104" s="24">
        <v>650</v>
      </c>
      <c r="C104" s="45">
        <v>1</v>
      </c>
      <c r="D104" s="45">
        <v>13</v>
      </c>
      <c r="E104" s="46">
        <v>1810100590</v>
      </c>
      <c r="F104" s="46" t="s">
        <v>157</v>
      </c>
      <c r="G104" s="48">
        <f>G105+G106</f>
        <v>5</v>
      </c>
      <c r="H104" s="48">
        <f>H105+H106</f>
        <v>7</v>
      </c>
    </row>
    <row r="105" spans="1:8" x14ac:dyDescent="0.2">
      <c r="A105" s="50" t="s">
        <v>255</v>
      </c>
      <c r="B105" s="24">
        <v>650</v>
      </c>
      <c r="C105" s="45">
        <v>1</v>
      </c>
      <c r="D105" s="45">
        <v>13</v>
      </c>
      <c r="E105" s="46">
        <v>1810100590</v>
      </c>
      <c r="F105" s="46">
        <v>852</v>
      </c>
      <c r="G105" s="48">
        <v>5</v>
      </c>
      <c r="H105" s="48">
        <v>7</v>
      </c>
    </row>
    <row r="106" spans="1:8" x14ac:dyDescent="0.2">
      <c r="A106" s="50" t="s">
        <v>353</v>
      </c>
      <c r="B106" s="24">
        <v>650</v>
      </c>
      <c r="C106" s="45">
        <v>1</v>
      </c>
      <c r="D106" s="45">
        <v>13</v>
      </c>
      <c r="E106" s="46">
        <v>1810100590</v>
      </c>
      <c r="F106" s="46" t="s">
        <v>354</v>
      </c>
      <c r="G106" s="48">
        <v>0</v>
      </c>
      <c r="H106" s="48">
        <v>0</v>
      </c>
    </row>
    <row r="107" spans="1:8" ht="11.25" customHeight="1" x14ac:dyDescent="0.2">
      <c r="A107" s="13" t="s">
        <v>210</v>
      </c>
      <c r="B107" s="24">
        <v>650</v>
      </c>
      <c r="C107" s="45">
        <v>1</v>
      </c>
      <c r="D107" s="45">
        <v>13</v>
      </c>
      <c r="E107" s="46">
        <v>1810102400</v>
      </c>
      <c r="F107" s="46" t="s">
        <v>115</v>
      </c>
      <c r="G107" s="48">
        <f>G108+G111</f>
        <v>70</v>
      </c>
      <c r="H107" s="48">
        <f>H108+H111</f>
        <v>80</v>
      </c>
    </row>
    <row r="108" spans="1:8" ht="22.5" customHeight="1" x14ac:dyDescent="0.2">
      <c r="A108" s="50" t="s">
        <v>285</v>
      </c>
      <c r="B108" s="24">
        <v>650</v>
      </c>
      <c r="C108" s="45">
        <v>1</v>
      </c>
      <c r="D108" s="45">
        <v>13</v>
      </c>
      <c r="E108" s="46">
        <v>1810102400</v>
      </c>
      <c r="F108" s="46" t="s">
        <v>144</v>
      </c>
      <c r="G108" s="48">
        <f>G109</f>
        <v>70</v>
      </c>
      <c r="H108" s="48">
        <f>H109</f>
        <v>80</v>
      </c>
    </row>
    <row r="109" spans="1:8" ht="22.5" customHeight="1" x14ac:dyDescent="0.2">
      <c r="A109" s="50" t="s">
        <v>145</v>
      </c>
      <c r="B109" s="24">
        <v>650</v>
      </c>
      <c r="C109" s="45">
        <v>1</v>
      </c>
      <c r="D109" s="45">
        <v>13</v>
      </c>
      <c r="E109" s="46">
        <v>1810102400</v>
      </c>
      <c r="F109" s="46" t="s">
        <v>146</v>
      </c>
      <c r="G109" s="48">
        <f>G110</f>
        <v>70</v>
      </c>
      <c r="H109" s="48">
        <f>H110</f>
        <v>80</v>
      </c>
    </row>
    <row r="110" spans="1:8" ht="22.5" x14ac:dyDescent="0.2">
      <c r="A110" s="50" t="s">
        <v>135</v>
      </c>
      <c r="B110" s="24">
        <v>650</v>
      </c>
      <c r="C110" s="45">
        <v>1</v>
      </c>
      <c r="D110" s="45">
        <v>13</v>
      </c>
      <c r="E110" s="46">
        <v>1810102400</v>
      </c>
      <c r="F110" s="46">
        <v>244</v>
      </c>
      <c r="G110" s="48">
        <v>70</v>
      </c>
      <c r="H110" s="48">
        <v>80</v>
      </c>
    </row>
    <row r="111" spans="1:8" x14ac:dyDescent="0.2">
      <c r="A111" s="50" t="s">
        <v>154</v>
      </c>
      <c r="B111" s="24">
        <v>650</v>
      </c>
      <c r="C111" s="45">
        <v>1</v>
      </c>
      <c r="D111" s="45">
        <v>13</v>
      </c>
      <c r="E111" s="46">
        <v>1810100590</v>
      </c>
      <c r="F111" s="46" t="s">
        <v>155</v>
      </c>
      <c r="G111" s="48">
        <f>G112</f>
        <v>0</v>
      </c>
      <c r="H111" s="48">
        <f>H112</f>
        <v>0</v>
      </c>
    </row>
    <row r="112" spans="1:8" x14ac:dyDescent="0.2">
      <c r="A112" s="50" t="s">
        <v>156</v>
      </c>
      <c r="B112" s="24">
        <v>650</v>
      </c>
      <c r="C112" s="45">
        <v>1</v>
      </c>
      <c r="D112" s="45">
        <v>13</v>
      </c>
      <c r="E112" s="46">
        <v>1810100590</v>
      </c>
      <c r="F112" s="46" t="s">
        <v>157</v>
      </c>
      <c r="G112" s="48">
        <f>G113</f>
        <v>0</v>
      </c>
      <c r="H112" s="48">
        <f>H113</f>
        <v>0</v>
      </c>
    </row>
    <row r="113" spans="1:8" x14ac:dyDescent="0.2">
      <c r="A113" s="50" t="s">
        <v>353</v>
      </c>
      <c r="B113" s="24">
        <v>650</v>
      </c>
      <c r="C113" s="45">
        <v>1</v>
      </c>
      <c r="D113" s="45">
        <v>13</v>
      </c>
      <c r="E113" s="46">
        <v>1810100590</v>
      </c>
      <c r="F113" s="46" t="s">
        <v>354</v>
      </c>
      <c r="G113" s="48">
        <v>0</v>
      </c>
      <c r="H113" s="48">
        <v>0</v>
      </c>
    </row>
    <row r="114" spans="1:8" ht="28.5" customHeight="1" x14ac:dyDescent="0.2">
      <c r="A114" s="50" t="s">
        <v>247</v>
      </c>
      <c r="B114" s="24">
        <v>650</v>
      </c>
      <c r="C114" s="45">
        <v>1</v>
      </c>
      <c r="D114" s="45">
        <v>13</v>
      </c>
      <c r="E114" s="46">
        <v>1810300000</v>
      </c>
      <c r="F114" s="46"/>
      <c r="G114" s="48">
        <f t="shared" ref="G114:H116" si="10">G115</f>
        <v>155</v>
      </c>
      <c r="H114" s="48">
        <f t="shared" si="10"/>
        <v>200</v>
      </c>
    </row>
    <row r="115" spans="1:8" ht="22.5" customHeight="1" x14ac:dyDescent="0.2">
      <c r="A115" s="50" t="s">
        <v>285</v>
      </c>
      <c r="B115" s="24">
        <v>650</v>
      </c>
      <c r="C115" s="45">
        <v>1</v>
      </c>
      <c r="D115" s="45">
        <v>13</v>
      </c>
      <c r="E115" s="46">
        <v>1810302400</v>
      </c>
      <c r="F115" s="46" t="s">
        <v>144</v>
      </c>
      <c r="G115" s="48">
        <f t="shared" si="10"/>
        <v>155</v>
      </c>
      <c r="H115" s="48">
        <f t="shared" si="10"/>
        <v>200</v>
      </c>
    </row>
    <row r="116" spans="1:8" ht="22.5" customHeight="1" x14ac:dyDescent="0.2">
      <c r="A116" s="50" t="s">
        <v>145</v>
      </c>
      <c r="B116" s="24">
        <v>650</v>
      </c>
      <c r="C116" s="45">
        <v>1</v>
      </c>
      <c r="D116" s="45">
        <v>13</v>
      </c>
      <c r="E116" s="46">
        <v>1810302400</v>
      </c>
      <c r="F116" s="46" t="s">
        <v>146</v>
      </c>
      <c r="G116" s="48">
        <f t="shared" si="10"/>
        <v>155</v>
      </c>
      <c r="H116" s="48">
        <f t="shared" si="10"/>
        <v>200</v>
      </c>
    </row>
    <row r="117" spans="1:8" ht="22.5" x14ac:dyDescent="0.2">
      <c r="A117" s="50" t="s">
        <v>135</v>
      </c>
      <c r="B117" s="24">
        <v>650</v>
      </c>
      <c r="C117" s="45">
        <v>1</v>
      </c>
      <c r="D117" s="45">
        <v>13</v>
      </c>
      <c r="E117" s="46">
        <v>1810302400</v>
      </c>
      <c r="F117" s="46">
        <v>244</v>
      </c>
      <c r="G117" s="48">
        <v>155</v>
      </c>
      <c r="H117" s="48">
        <v>200</v>
      </c>
    </row>
    <row r="118" spans="1:8" ht="11.25" customHeight="1" x14ac:dyDescent="0.2">
      <c r="A118" s="49" t="s">
        <v>165</v>
      </c>
      <c r="B118" s="24">
        <v>650</v>
      </c>
      <c r="C118" s="45">
        <v>1</v>
      </c>
      <c r="D118" s="45">
        <v>13</v>
      </c>
      <c r="E118" s="46">
        <v>5000000000</v>
      </c>
      <c r="F118" s="47"/>
      <c r="G118" s="138">
        <f t="shared" ref="G118:H120" si="11">G119</f>
        <v>867</v>
      </c>
      <c r="H118" s="138">
        <f t="shared" si="11"/>
        <v>1740</v>
      </c>
    </row>
    <row r="119" spans="1:8" ht="11.25" customHeight="1" x14ac:dyDescent="0.2">
      <c r="A119" s="50" t="s">
        <v>423</v>
      </c>
      <c r="B119" s="24">
        <v>650</v>
      </c>
      <c r="C119" s="45">
        <v>1</v>
      </c>
      <c r="D119" s="45">
        <v>13</v>
      </c>
      <c r="E119" s="46" t="s">
        <v>422</v>
      </c>
      <c r="F119" s="47"/>
      <c r="G119" s="138">
        <f t="shared" si="11"/>
        <v>867</v>
      </c>
      <c r="H119" s="138">
        <f t="shared" si="11"/>
        <v>1740</v>
      </c>
    </row>
    <row r="120" spans="1:8" ht="11.25" customHeight="1" x14ac:dyDescent="0.2">
      <c r="A120" s="50" t="s">
        <v>154</v>
      </c>
      <c r="B120" s="24">
        <v>650</v>
      </c>
      <c r="C120" s="45">
        <v>1</v>
      </c>
      <c r="D120" s="45">
        <v>13</v>
      </c>
      <c r="E120" s="46" t="s">
        <v>422</v>
      </c>
      <c r="F120" s="47">
        <v>800</v>
      </c>
      <c r="G120" s="138">
        <f t="shared" si="11"/>
        <v>867</v>
      </c>
      <c r="H120" s="138">
        <f t="shared" si="11"/>
        <v>1740</v>
      </c>
    </row>
    <row r="121" spans="1:8" ht="23.25" customHeight="1" x14ac:dyDescent="0.2">
      <c r="A121" s="50" t="s">
        <v>137</v>
      </c>
      <c r="B121" s="24">
        <v>650</v>
      </c>
      <c r="C121" s="45">
        <v>1</v>
      </c>
      <c r="D121" s="45">
        <v>13</v>
      </c>
      <c r="E121" s="46" t="s">
        <v>422</v>
      </c>
      <c r="F121" s="47">
        <v>870</v>
      </c>
      <c r="G121" s="139">
        <f>17+850</f>
        <v>867</v>
      </c>
      <c r="H121" s="51">
        <f>40+1700</f>
        <v>1740</v>
      </c>
    </row>
    <row r="122" spans="1:8" ht="30.75" customHeight="1" x14ac:dyDescent="0.2">
      <c r="A122" s="44" t="s">
        <v>39</v>
      </c>
      <c r="B122" s="24">
        <v>650</v>
      </c>
      <c r="C122" s="45">
        <v>2</v>
      </c>
      <c r="D122" s="45">
        <v>0</v>
      </c>
      <c r="E122" s="46" t="s">
        <v>143</v>
      </c>
      <c r="F122" s="46" t="s">
        <v>143</v>
      </c>
      <c r="G122" s="48">
        <f t="shared" ref="G122:H125" si="12">G123</f>
        <v>102.6</v>
      </c>
      <c r="H122" s="48">
        <f t="shared" si="12"/>
        <v>102.6</v>
      </c>
    </row>
    <row r="123" spans="1:8" ht="30.75" customHeight="1" x14ac:dyDescent="0.2">
      <c r="A123" s="44" t="s">
        <v>40</v>
      </c>
      <c r="B123" s="24">
        <v>650</v>
      </c>
      <c r="C123" s="45">
        <v>2</v>
      </c>
      <c r="D123" s="45">
        <v>3</v>
      </c>
      <c r="E123" s="46" t="s">
        <v>143</v>
      </c>
      <c r="F123" s="46" t="s">
        <v>143</v>
      </c>
      <c r="G123" s="48">
        <f t="shared" si="12"/>
        <v>102.6</v>
      </c>
      <c r="H123" s="48">
        <f t="shared" si="12"/>
        <v>102.6</v>
      </c>
    </row>
    <row r="124" spans="1:8" ht="30.75" customHeight="1" x14ac:dyDescent="0.2">
      <c r="A124" s="49" t="s">
        <v>165</v>
      </c>
      <c r="B124" s="24">
        <v>650</v>
      </c>
      <c r="C124" s="45">
        <v>2</v>
      </c>
      <c r="D124" s="45">
        <v>3</v>
      </c>
      <c r="E124" s="46">
        <v>5000000000</v>
      </c>
      <c r="F124" s="46" t="s">
        <v>143</v>
      </c>
      <c r="G124" s="48">
        <f t="shared" si="12"/>
        <v>102.6</v>
      </c>
      <c r="H124" s="48">
        <f t="shared" si="12"/>
        <v>102.6</v>
      </c>
    </row>
    <row r="125" spans="1:8" ht="50.25" customHeight="1" x14ac:dyDescent="0.2">
      <c r="A125" s="49" t="s">
        <v>265</v>
      </c>
      <c r="B125" s="24">
        <v>650</v>
      </c>
      <c r="C125" s="45">
        <v>2</v>
      </c>
      <c r="D125" s="45">
        <v>3</v>
      </c>
      <c r="E125" s="46" t="s">
        <v>324</v>
      </c>
      <c r="F125" s="46"/>
      <c r="G125" s="48">
        <f t="shared" si="12"/>
        <v>102.6</v>
      </c>
      <c r="H125" s="48">
        <f t="shared" si="12"/>
        <v>102.6</v>
      </c>
    </row>
    <row r="126" spans="1:8" ht="34.5" customHeight="1" x14ac:dyDescent="0.2">
      <c r="A126" s="49" t="s">
        <v>214</v>
      </c>
      <c r="B126" s="24">
        <v>650</v>
      </c>
      <c r="C126" s="45">
        <v>2</v>
      </c>
      <c r="D126" s="45">
        <v>3</v>
      </c>
      <c r="E126" s="46">
        <v>5000151180</v>
      </c>
      <c r="F126" s="46" t="s">
        <v>115</v>
      </c>
      <c r="G126" s="48">
        <f>G127</f>
        <v>102.6</v>
      </c>
      <c r="H126" s="48">
        <f>H127</f>
        <v>102.6</v>
      </c>
    </row>
    <row r="127" spans="1:8" ht="11.25" customHeight="1" x14ac:dyDescent="0.2">
      <c r="A127" s="13" t="s">
        <v>147</v>
      </c>
      <c r="B127" s="24">
        <v>650</v>
      </c>
      <c r="C127" s="45">
        <v>2</v>
      </c>
      <c r="D127" s="45">
        <v>3</v>
      </c>
      <c r="E127" s="46">
        <v>5000151180</v>
      </c>
      <c r="F127" s="46" t="s">
        <v>148</v>
      </c>
      <c r="G127" s="48">
        <f>G128</f>
        <v>102.6</v>
      </c>
      <c r="H127" s="48">
        <f>H128</f>
        <v>102.6</v>
      </c>
    </row>
    <row r="128" spans="1:8" ht="11.25" customHeight="1" x14ac:dyDescent="0.2">
      <c r="A128" s="13" t="s">
        <v>152</v>
      </c>
      <c r="B128" s="24">
        <v>650</v>
      </c>
      <c r="C128" s="45">
        <v>2</v>
      </c>
      <c r="D128" s="45">
        <v>3</v>
      </c>
      <c r="E128" s="46">
        <v>5000151180</v>
      </c>
      <c r="F128" s="46" t="s">
        <v>153</v>
      </c>
      <c r="G128" s="48">
        <f>G129+G130</f>
        <v>102.6</v>
      </c>
      <c r="H128" s="48">
        <f>H129+H130</f>
        <v>102.6</v>
      </c>
    </row>
    <row r="129" spans="1:8" ht="33.75" customHeight="1" x14ac:dyDescent="0.2">
      <c r="A129" s="50" t="s">
        <v>250</v>
      </c>
      <c r="B129" s="24">
        <v>650</v>
      </c>
      <c r="C129" s="45">
        <v>2</v>
      </c>
      <c r="D129" s="45">
        <v>3</v>
      </c>
      <c r="E129" s="46">
        <v>5000151180</v>
      </c>
      <c r="F129" s="46">
        <v>121</v>
      </c>
      <c r="G129" s="48">
        <v>78</v>
      </c>
      <c r="H129" s="48">
        <v>78</v>
      </c>
    </row>
    <row r="130" spans="1:8" ht="21" customHeight="1" x14ac:dyDescent="0.2">
      <c r="A130" s="50" t="s">
        <v>251</v>
      </c>
      <c r="B130" s="24">
        <v>650</v>
      </c>
      <c r="C130" s="45">
        <v>2</v>
      </c>
      <c r="D130" s="45">
        <v>3</v>
      </c>
      <c r="E130" s="46">
        <v>5000151180</v>
      </c>
      <c r="F130" s="46">
        <v>129</v>
      </c>
      <c r="G130" s="48">
        <v>24.6</v>
      </c>
      <c r="H130" s="48">
        <v>24.6</v>
      </c>
    </row>
    <row r="131" spans="1:8" ht="34.5" customHeight="1" x14ac:dyDescent="0.2">
      <c r="A131" s="44" t="s">
        <v>41</v>
      </c>
      <c r="B131" s="24">
        <v>650</v>
      </c>
      <c r="C131" s="45">
        <v>3</v>
      </c>
      <c r="D131" s="45">
        <v>0</v>
      </c>
      <c r="E131" s="46" t="s">
        <v>143</v>
      </c>
      <c r="F131" s="46" t="s">
        <v>143</v>
      </c>
      <c r="G131" s="48">
        <f>G132+G140+G154</f>
        <v>58.6</v>
      </c>
      <c r="H131" s="48">
        <f>H132+H140+H154</f>
        <v>58.6</v>
      </c>
    </row>
    <row r="132" spans="1:8" ht="47.25" customHeight="1" x14ac:dyDescent="0.2">
      <c r="A132" s="44" t="s">
        <v>42</v>
      </c>
      <c r="B132" s="24">
        <v>650</v>
      </c>
      <c r="C132" s="45">
        <v>3</v>
      </c>
      <c r="D132" s="45">
        <v>4</v>
      </c>
      <c r="E132" s="46" t="s">
        <v>143</v>
      </c>
      <c r="F132" s="46" t="s">
        <v>143</v>
      </c>
      <c r="G132" s="48">
        <f t="shared" ref="G132:H138" si="13">G133</f>
        <v>38</v>
      </c>
      <c r="H132" s="48">
        <f t="shared" si="13"/>
        <v>38</v>
      </c>
    </row>
    <row r="133" spans="1:8" ht="47.25" customHeight="1" x14ac:dyDescent="0.2">
      <c r="A133" s="49" t="s">
        <v>478</v>
      </c>
      <c r="B133" s="24">
        <v>650</v>
      </c>
      <c r="C133" s="45">
        <v>3</v>
      </c>
      <c r="D133" s="45">
        <v>4</v>
      </c>
      <c r="E133" s="46">
        <v>1000000000</v>
      </c>
      <c r="F133" s="46"/>
      <c r="G133" s="48">
        <f t="shared" si="13"/>
        <v>38</v>
      </c>
      <c r="H133" s="48">
        <f t="shared" si="13"/>
        <v>38</v>
      </c>
    </row>
    <row r="134" spans="1:8" ht="47.25" customHeight="1" x14ac:dyDescent="0.2">
      <c r="A134" s="44" t="s">
        <v>161</v>
      </c>
      <c r="B134" s="24">
        <v>650</v>
      </c>
      <c r="C134" s="45">
        <v>3</v>
      </c>
      <c r="D134" s="45">
        <v>4</v>
      </c>
      <c r="E134" s="46">
        <v>1010000000</v>
      </c>
      <c r="F134" s="46"/>
      <c r="G134" s="48">
        <f t="shared" si="13"/>
        <v>38</v>
      </c>
      <c r="H134" s="48">
        <f t="shared" si="13"/>
        <v>38</v>
      </c>
    </row>
    <row r="135" spans="1:8" ht="33.75" x14ac:dyDescent="0.2">
      <c r="A135" s="50" t="s">
        <v>215</v>
      </c>
      <c r="B135" s="24">
        <v>650</v>
      </c>
      <c r="C135" s="45">
        <v>3</v>
      </c>
      <c r="D135" s="45">
        <v>4</v>
      </c>
      <c r="E135" s="46">
        <v>1010800000</v>
      </c>
      <c r="F135" s="46"/>
      <c r="G135" s="48">
        <f t="shared" si="13"/>
        <v>38</v>
      </c>
      <c r="H135" s="48">
        <f t="shared" si="13"/>
        <v>38</v>
      </c>
    </row>
    <row r="136" spans="1:8" ht="22.5" customHeight="1" x14ac:dyDescent="0.2">
      <c r="A136" s="50" t="s">
        <v>216</v>
      </c>
      <c r="B136" s="24">
        <v>650</v>
      </c>
      <c r="C136" s="45">
        <v>3</v>
      </c>
      <c r="D136" s="45">
        <v>4</v>
      </c>
      <c r="E136" s="46" t="s">
        <v>283</v>
      </c>
      <c r="F136" s="46" t="s">
        <v>115</v>
      </c>
      <c r="G136" s="48">
        <f t="shared" si="13"/>
        <v>38</v>
      </c>
      <c r="H136" s="48">
        <f t="shared" si="13"/>
        <v>38</v>
      </c>
    </row>
    <row r="137" spans="1:8" ht="37.5" customHeight="1" x14ac:dyDescent="0.2">
      <c r="A137" s="50" t="s">
        <v>285</v>
      </c>
      <c r="B137" s="24">
        <v>650</v>
      </c>
      <c r="C137" s="45">
        <v>3</v>
      </c>
      <c r="D137" s="45">
        <v>4</v>
      </c>
      <c r="E137" s="46" t="s">
        <v>283</v>
      </c>
      <c r="F137" s="46" t="s">
        <v>144</v>
      </c>
      <c r="G137" s="48">
        <f t="shared" si="13"/>
        <v>38</v>
      </c>
      <c r="H137" s="48">
        <f t="shared" si="13"/>
        <v>38</v>
      </c>
    </row>
    <row r="138" spans="1:8" ht="33.75" customHeight="1" x14ac:dyDescent="0.2">
      <c r="A138" s="50" t="s">
        <v>145</v>
      </c>
      <c r="B138" s="24">
        <v>650</v>
      </c>
      <c r="C138" s="45">
        <v>3</v>
      </c>
      <c r="D138" s="45">
        <v>4</v>
      </c>
      <c r="E138" s="46" t="s">
        <v>283</v>
      </c>
      <c r="F138" s="46" t="s">
        <v>146</v>
      </c>
      <c r="G138" s="48">
        <f t="shared" si="13"/>
        <v>38</v>
      </c>
      <c r="H138" s="48">
        <f t="shared" si="13"/>
        <v>38</v>
      </c>
    </row>
    <row r="139" spans="1:8" ht="39" customHeight="1" x14ac:dyDescent="0.2">
      <c r="A139" s="50" t="s">
        <v>135</v>
      </c>
      <c r="B139" s="24">
        <v>650</v>
      </c>
      <c r="C139" s="45">
        <v>3</v>
      </c>
      <c r="D139" s="45">
        <v>4</v>
      </c>
      <c r="E139" s="46" t="s">
        <v>283</v>
      </c>
      <c r="F139" s="46">
        <v>244</v>
      </c>
      <c r="G139" s="48">
        <v>38</v>
      </c>
      <c r="H139" s="48">
        <v>38</v>
      </c>
    </row>
    <row r="140" spans="1:8" ht="39" customHeight="1" x14ac:dyDescent="0.2">
      <c r="A140" s="44" t="s">
        <v>117</v>
      </c>
      <c r="B140" s="24">
        <v>650</v>
      </c>
      <c r="C140" s="45">
        <v>3</v>
      </c>
      <c r="D140" s="45">
        <v>9</v>
      </c>
      <c r="E140" s="46" t="s">
        <v>143</v>
      </c>
      <c r="F140" s="46" t="s">
        <v>143</v>
      </c>
      <c r="G140" s="48">
        <f>G141</f>
        <v>10</v>
      </c>
      <c r="H140" s="48">
        <f>H141</f>
        <v>10</v>
      </c>
    </row>
    <row r="141" spans="1:8" ht="39" customHeight="1" x14ac:dyDescent="0.2">
      <c r="A141" s="49" t="s">
        <v>333</v>
      </c>
      <c r="B141" s="24">
        <v>650</v>
      </c>
      <c r="C141" s="45">
        <v>3</v>
      </c>
      <c r="D141" s="45">
        <v>9</v>
      </c>
      <c r="E141" s="46">
        <v>1100000000</v>
      </c>
      <c r="F141" s="46" t="s">
        <v>143</v>
      </c>
      <c r="G141" s="48">
        <f>G142+G148</f>
        <v>10</v>
      </c>
      <c r="H141" s="48">
        <f>H142+H148</f>
        <v>10</v>
      </c>
    </row>
    <row r="142" spans="1:8" ht="39" customHeight="1" x14ac:dyDescent="0.2">
      <c r="A142" s="49" t="s">
        <v>162</v>
      </c>
      <c r="B142" s="24">
        <v>650</v>
      </c>
      <c r="C142" s="45">
        <v>3</v>
      </c>
      <c r="D142" s="45">
        <v>9</v>
      </c>
      <c r="E142" s="46">
        <v>1110000000</v>
      </c>
      <c r="F142" s="46" t="s">
        <v>143</v>
      </c>
      <c r="G142" s="48">
        <f t="shared" ref="G142:H146" si="14">G143</f>
        <v>5</v>
      </c>
      <c r="H142" s="48">
        <f t="shared" si="14"/>
        <v>5</v>
      </c>
    </row>
    <row r="143" spans="1:8" ht="22.5" x14ac:dyDescent="0.2">
      <c r="A143" s="49" t="s">
        <v>217</v>
      </c>
      <c r="B143" s="24">
        <v>650</v>
      </c>
      <c r="C143" s="45">
        <v>3</v>
      </c>
      <c r="D143" s="45">
        <v>9</v>
      </c>
      <c r="E143" s="46">
        <v>1110100000</v>
      </c>
      <c r="F143" s="46" t="s">
        <v>143</v>
      </c>
      <c r="G143" s="48">
        <f t="shared" si="14"/>
        <v>5</v>
      </c>
      <c r="H143" s="48">
        <f t="shared" si="14"/>
        <v>5</v>
      </c>
    </row>
    <row r="144" spans="1:8" ht="11.25" customHeight="1" x14ac:dyDescent="0.2">
      <c r="A144" s="49" t="s">
        <v>212</v>
      </c>
      <c r="B144" s="24">
        <v>650</v>
      </c>
      <c r="C144" s="45">
        <v>3</v>
      </c>
      <c r="D144" s="45">
        <v>9</v>
      </c>
      <c r="E144" s="46">
        <v>1110199990</v>
      </c>
      <c r="F144" s="46" t="s">
        <v>115</v>
      </c>
      <c r="G144" s="48">
        <f t="shared" si="14"/>
        <v>5</v>
      </c>
      <c r="H144" s="48">
        <f t="shared" si="14"/>
        <v>5</v>
      </c>
    </row>
    <row r="145" spans="1:8" ht="24" customHeight="1" x14ac:dyDescent="0.2">
      <c r="A145" s="50" t="s">
        <v>285</v>
      </c>
      <c r="B145" s="24">
        <v>650</v>
      </c>
      <c r="C145" s="45">
        <v>3</v>
      </c>
      <c r="D145" s="45">
        <v>9</v>
      </c>
      <c r="E145" s="46" t="s">
        <v>323</v>
      </c>
      <c r="F145" s="46" t="s">
        <v>144</v>
      </c>
      <c r="G145" s="48">
        <f t="shared" si="14"/>
        <v>5</v>
      </c>
      <c r="H145" s="48">
        <f t="shared" si="14"/>
        <v>5</v>
      </c>
    </row>
    <row r="146" spans="1:8" ht="24" customHeight="1" x14ac:dyDescent="0.2">
      <c r="A146" s="50" t="s">
        <v>145</v>
      </c>
      <c r="B146" s="24">
        <v>650</v>
      </c>
      <c r="C146" s="45">
        <v>3</v>
      </c>
      <c r="D146" s="45">
        <v>9</v>
      </c>
      <c r="E146" s="46">
        <v>1110199990</v>
      </c>
      <c r="F146" s="46" t="s">
        <v>146</v>
      </c>
      <c r="G146" s="48">
        <f t="shared" si="14"/>
        <v>5</v>
      </c>
      <c r="H146" s="48">
        <f t="shared" si="14"/>
        <v>5</v>
      </c>
    </row>
    <row r="147" spans="1:8" ht="24" customHeight="1" x14ac:dyDescent="0.2">
      <c r="A147" s="50" t="s">
        <v>135</v>
      </c>
      <c r="B147" s="24">
        <v>650</v>
      </c>
      <c r="C147" s="45">
        <v>3</v>
      </c>
      <c r="D147" s="45">
        <v>9</v>
      </c>
      <c r="E147" s="46">
        <v>1110199990</v>
      </c>
      <c r="F147" s="46">
        <v>244</v>
      </c>
      <c r="G147" s="48">
        <v>5</v>
      </c>
      <c r="H147" s="48">
        <v>5</v>
      </c>
    </row>
    <row r="148" spans="1:8" ht="24" customHeight="1" x14ac:dyDescent="0.2">
      <c r="A148" s="49" t="s">
        <v>163</v>
      </c>
      <c r="B148" s="24">
        <v>650</v>
      </c>
      <c r="C148" s="45">
        <v>3</v>
      </c>
      <c r="D148" s="45">
        <v>9</v>
      </c>
      <c r="E148" s="46">
        <v>1120000000</v>
      </c>
      <c r="F148" s="46" t="s">
        <v>143</v>
      </c>
      <c r="G148" s="48">
        <f t="shared" ref="G148:H152" si="15">G149</f>
        <v>5</v>
      </c>
      <c r="H148" s="48">
        <f t="shared" si="15"/>
        <v>5</v>
      </c>
    </row>
    <row r="149" spans="1:8" ht="22.5" x14ac:dyDescent="0.2">
      <c r="A149" s="49" t="s">
        <v>243</v>
      </c>
      <c r="B149" s="24">
        <v>650</v>
      </c>
      <c r="C149" s="45">
        <v>3</v>
      </c>
      <c r="D149" s="45">
        <v>9</v>
      </c>
      <c r="E149" s="46">
        <v>1120200000</v>
      </c>
      <c r="F149" s="46" t="s">
        <v>143</v>
      </c>
      <c r="G149" s="48">
        <f t="shared" si="15"/>
        <v>5</v>
      </c>
      <c r="H149" s="48">
        <f t="shared" si="15"/>
        <v>5</v>
      </c>
    </row>
    <row r="150" spans="1:8" ht="24" customHeight="1" x14ac:dyDescent="0.2">
      <c r="A150" s="49" t="s">
        <v>212</v>
      </c>
      <c r="B150" s="24">
        <v>650</v>
      </c>
      <c r="C150" s="45">
        <v>3</v>
      </c>
      <c r="D150" s="45">
        <v>9</v>
      </c>
      <c r="E150" s="46">
        <v>1120299990</v>
      </c>
      <c r="F150" s="46" t="s">
        <v>115</v>
      </c>
      <c r="G150" s="48">
        <f t="shared" si="15"/>
        <v>5</v>
      </c>
      <c r="H150" s="48">
        <f t="shared" si="15"/>
        <v>5</v>
      </c>
    </row>
    <row r="151" spans="1:8" ht="36.75" customHeight="1" x14ac:dyDescent="0.2">
      <c r="A151" s="50" t="s">
        <v>285</v>
      </c>
      <c r="B151" s="24">
        <v>650</v>
      </c>
      <c r="C151" s="45">
        <v>3</v>
      </c>
      <c r="D151" s="45">
        <v>9</v>
      </c>
      <c r="E151" s="46">
        <v>1120299990</v>
      </c>
      <c r="F151" s="46" t="s">
        <v>144</v>
      </c>
      <c r="G151" s="48">
        <f t="shared" si="15"/>
        <v>5</v>
      </c>
      <c r="H151" s="48">
        <f t="shared" si="15"/>
        <v>5</v>
      </c>
    </row>
    <row r="152" spans="1:8" ht="11.25" customHeight="1" x14ac:dyDescent="0.2">
      <c r="A152" s="50" t="s">
        <v>145</v>
      </c>
      <c r="B152" s="24">
        <v>650</v>
      </c>
      <c r="C152" s="45">
        <v>3</v>
      </c>
      <c r="D152" s="45">
        <v>9</v>
      </c>
      <c r="E152" s="46">
        <v>1120299990</v>
      </c>
      <c r="F152" s="46" t="s">
        <v>146</v>
      </c>
      <c r="G152" s="48">
        <f t="shared" si="15"/>
        <v>5</v>
      </c>
      <c r="H152" s="48">
        <f t="shared" si="15"/>
        <v>5</v>
      </c>
    </row>
    <row r="153" spans="1:8" ht="24.75" customHeight="1" x14ac:dyDescent="0.2">
      <c r="A153" s="50" t="s">
        <v>135</v>
      </c>
      <c r="B153" s="24">
        <v>650</v>
      </c>
      <c r="C153" s="45">
        <v>3</v>
      </c>
      <c r="D153" s="45">
        <v>9</v>
      </c>
      <c r="E153" s="46">
        <v>1120299990</v>
      </c>
      <c r="F153" s="46">
        <v>244</v>
      </c>
      <c r="G153" s="48">
        <v>5</v>
      </c>
      <c r="H153" s="48">
        <v>5</v>
      </c>
    </row>
    <row r="154" spans="1:8" ht="18.75" customHeight="1" x14ac:dyDescent="0.2">
      <c r="A154" s="50" t="s">
        <v>218</v>
      </c>
      <c r="B154" s="24">
        <v>650</v>
      </c>
      <c r="C154" s="45">
        <v>3</v>
      </c>
      <c r="D154" s="45">
        <v>14</v>
      </c>
      <c r="E154" s="46"/>
      <c r="F154" s="46"/>
      <c r="G154" s="48">
        <f t="shared" ref="G154:H156" si="16">G155</f>
        <v>10.600000000000001</v>
      </c>
      <c r="H154" s="48">
        <f t="shared" si="16"/>
        <v>10.600000000000001</v>
      </c>
    </row>
    <row r="155" spans="1:8" ht="18.75" customHeight="1" x14ac:dyDescent="0.2">
      <c r="A155" s="49" t="s">
        <v>478</v>
      </c>
      <c r="B155" s="24">
        <v>650</v>
      </c>
      <c r="C155" s="45">
        <v>3</v>
      </c>
      <c r="D155" s="45">
        <v>14</v>
      </c>
      <c r="E155" s="46">
        <v>1000000000</v>
      </c>
      <c r="F155" s="46"/>
      <c r="G155" s="48">
        <f t="shared" si="16"/>
        <v>10.600000000000001</v>
      </c>
      <c r="H155" s="48">
        <f t="shared" si="16"/>
        <v>10.600000000000001</v>
      </c>
    </row>
    <row r="156" spans="1:8" ht="34.5" customHeight="1" x14ac:dyDescent="0.2">
      <c r="A156" s="50" t="s">
        <v>161</v>
      </c>
      <c r="B156" s="24">
        <v>650</v>
      </c>
      <c r="C156" s="45">
        <v>3</v>
      </c>
      <c r="D156" s="45">
        <v>14</v>
      </c>
      <c r="E156" s="46">
        <v>1010000000</v>
      </c>
      <c r="F156" s="46"/>
      <c r="G156" s="48">
        <f t="shared" si="16"/>
        <v>10.600000000000001</v>
      </c>
      <c r="H156" s="48">
        <f t="shared" si="16"/>
        <v>10.600000000000001</v>
      </c>
    </row>
    <row r="157" spans="1:8" ht="34.5" customHeight="1" x14ac:dyDescent="0.2">
      <c r="A157" s="50" t="s">
        <v>219</v>
      </c>
      <c r="B157" s="24">
        <v>650</v>
      </c>
      <c r="C157" s="45">
        <v>3</v>
      </c>
      <c r="D157" s="45">
        <v>14</v>
      </c>
      <c r="E157" s="46">
        <v>1010300000</v>
      </c>
      <c r="F157" s="46"/>
      <c r="G157" s="48">
        <f>G158+G162+G166</f>
        <v>10.600000000000001</v>
      </c>
      <c r="H157" s="48">
        <f>H158+H162+H166</f>
        <v>10.600000000000001</v>
      </c>
    </row>
    <row r="158" spans="1:8" ht="28.5" customHeight="1" x14ac:dyDescent="0.2">
      <c r="A158" s="50" t="s">
        <v>487</v>
      </c>
      <c r="B158" s="24">
        <v>650</v>
      </c>
      <c r="C158" s="45">
        <v>3</v>
      </c>
      <c r="D158" s="45">
        <v>14</v>
      </c>
      <c r="E158" s="46">
        <v>1010382300</v>
      </c>
      <c r="F158" s="46" t="s">
        <v>115</v>
      </c>
      <c r="G158" s="48">
        <f t="shared" ref="G158:H160" si="17">G159</f>
        <v>7.4</v>
      </c>
      <c r="H158" s="48">
        <f t="shared" si="17"/>
        <v>7.4</v>
      </c>
    </row>
    <row r="159" spans="1:8" ht="28.5" customHeight="1" x14ac:dyDescent="0.2">
      <c r="A159" s="13" t="s">
        <v>147</v>
      </c>
      <c r="B159" s="24">
        <v>650</v>
      </c>
      <c r="C159" s="45">
        <v>3</v>
      </c>
      <c r="D159" s="45">
        <v>14</v>
      </c>
      <c r="E159" s="46">
        <v>1010382300</v>
      </c>
      <c r="F159" s="46" t="s">
        <v>148</v>
      </c>
      <c r="G159" s="48">
        <f t="shared" si="17"/>
        <v>7.4</v>
      </c>
      <c r="H159" s="48">
        <f t="shared" si="17"/>
        <v>7.4</v>
      </c>
    </row>
    <row r="160" spans="1:8" ht="28.5" customHeight="1" x14ac:dyDescent="0.2">
      <c r="A160" s="50" t="s">
        <v>152</v>
      </c>
      <c r="B160" s="24">
        <v>650</v>
      </c>
      <c r="C160" s="45">
        <v>3</v>
      </c>
      <c r="D160" s="45">
        <v>14</v>
      </c>
      <c r="E160" s="46">
        <v>1010382300</v>
      </c>
      <c r="F160" s="46" t="s">
        <v>153</v>
      </c>
      <c r="G160" s="48">
        <f t="shared" si="17"/>
        <v>7.4</v>
      </c>
      <c r="H160" s="48">
        <f t="shared" si="17"/>
        <v>7.4</v>
      </c>
    </row>
    <row r="161" spans="1:8" ht="27" customHeight="1" x14ac:dyDescent="0.2">
      <c r="A161" s="50" t="s">
        <v>355</v>
      </c>
      <c r="B161" s="24">
        <v>650</v>
      </c>
      <c r="C161" s="45">
        <v>3</v>
      </c>
      <c r="D161" s="45">
        <v>14</v>
      </c>
      <c r="E161" s="46">
        <v>1010382300</v>
      </c>
      <c r="F161" s="46" t="s">
        <v>356</v>
      </c>
      <c r="G161" s="48">
        <v>7.4</v>
      </c>
      <c r="H161" s="48">
        <v>7.4</v>
      </c>
    </row>
    <row r="162" spans="1:8" ht="27" customHeight="1" x14ac:dyDescent="0.2">
      <c r="A162" s="50" t="s">
        <v>220</v>
      </c>
      <c r="B162" s="24">
        <v>650</v>
      </c>
      <c r="C162" s="45">
        <v>3</v>
      </c>
      <c r="D162" s="45">
        <v>14</v>
      </c>
      <c r="E162" s="46" t="s">
        <v>284</v>
      </c>
      <c r="F162" s="46" t="s">
        <v>115</v>
      </c>
      <c r="G162" s="48">
        <f t="shared" ref="G162:H164" si="18">G163</f>
        <v>0</v>
      </c>
      <c r="H162" s="48">
        <f t="shared" si="18"/>
        <v>0</v>
      </c>
    </row>
    <row r="163" spans="1:8" ht="36" customHeight="1" x14ac:dyDescent="0.2">
      <c r="A163" s="50" t="s">
        <v>285</v>
      </c>
      <c r="B163" s="24">
        <v>650</v>
      </c>
      <c r="C163" s="45">
        <v>3</v>
      </c>
      <c r="D163" s="45">
        <v>14</v>
      </c>
      <c r="E163" s="46" t="s">
        <v>284</v>
      </c>
      <c r="F163" s="46" t="s">
        <v>144</v>
      </c>
      <c r="G163" s="48">
        <f t="shared" si="18"/>
        <v>0</v>
      </c>
      <c r="H163" s="48">
        <f t="shared" si="18"/>
        <v>0</v>
      </c>
    </row>
    <row r="164" spans="1:8" ht="27" customHeight="1" x14ac:dyDescent="0.2">
      <c r="A164" s="50" t="s">
        <v>145</v>
      </c>
      <c r="B164" s="24">
        <v>650</v>
      </c>
      <c r="C164" s="45">
        <v>3</v>
      </c>
      <c r="D164" s="45">
        <v>14</v>
      </c>
      <c r="E164" s="46" t="s">
        <v>284</v>
      </c>
      <c r="F164" s="46" t="s">
        <v>146</v>
      </c>
      <c r="G164" s="48">
        <f t="shared" si="18"/>
        <v>0</v>
      </c>
      <c r="H164" s="48">
        <f t="shared" si="18"/>
        <v>0</v>
      </c>
    </row>
    <row r="165" spans="1:8" ht="42" customHeight="1" x14ac:dyDescent="0.2">
      <c r="A165" s="50" t="s">
        <v>135</v>
      </c>
      <c r="B165" s="24">
        <v>650</v>
      </c>
      <c r="C165" s="45">
        <v>3</v>
      </c>
      <c r="D165" s="45">
        <v>14</v>
      </c>
      <c r="E165" s="46" t="s">
        <v>284</v>
      </c>
      <c r="F165" s="46">
        <v>244</v>
      </c>
      <c r="G165" s="48"/>
      <c r="H165" s="48"/>
    </row>
    <row r="166" spans="1:8" ht="27" customHeight="1" x14ac:dyDescent="0.2">
      <c r="A166" s="50" t="s">
        <v>491</v>
      </c>
      <c r="B166" s="24">
        <v>650</v>
      </c>
      <c r="C166" s="45">
        <v>3</v>
      </c>
      <c r="D166" s="45">
        <v>14</v>
      </c>
      <c r="E166" s="46" t="s">
        <v>338</v>
      </c>
      <c r="F166" s="46"/>
      <c r="G166" s="48">
        <f>G167+G170</f>
        <v>3.2</v>
      </c>
      <c r="H166" s="48">
        <f>H167+H170</f>
        <v>3.2</v>
      </c>
    </row>
    <row r="167" spans="1:8" ht="27" customHeight="1" x14ac:dyDescent="0.2">
      <c r="A167" s="50" t="s">
        <v>147</v>
      </c>
      <c r="B167" s="24">
        <v>650</v>
      </c>
      <c r="C167" s="45">
        <v>3</v>
      </c>
      <c r="D167" s="45">
        <v>14</v>
      </c>
      <c r="E167" s="46" t="s">
        <v>338</v>
      </c>
      <c r="F167" s="47">
        <v>100</v>
      </c>
      <c r="G167" s="48">
        <f>G168</f>
        <v>0</v>
      </c>
      <c r="H167" s="48">
        <f>H168</f>
        <v>0</v>
      </c>
    </row>
    <row r="168" spans="1:8" ht="27" customHeight="1" x14ac:dyDescent="0.2">
      <c r="A168" s="50" t="s">
        <v>152</v>
      </c>
      <c r="B168" s="24">
        <v>650</v>
      </c>
      <c r="C168" s="45">
        <v>3</v>
      </c>
      <c r="D168" s="45">
        <v>14</v>
      </c>
      <c r="E168" s="46" t="s">
        <v>338</v>
      </c>
      <c r="F168" s="47">
        <v>120</v>
      </c>
      <c r="G168" s="48">
        <f>G169</f>
        <v>0</v>
      </c>
      <c r="H168" s="48">
        <f>H169</f>
        <v>0</v>
      </c>
    </row>
    <row r="169" spans="1:8" ht="11.25" customHeight="1" x14ac:dyDescent="0.2">
      <c r="A169" s="50" t="s">
        <v>355</v>
      </c>
      <c r="B169" s="24">
        <v>650</v>
      </c>
      <c r="C169" s="45">
        <v>3</v>
      </c>
      <c r="D169" s="45">
        <v>14</v>
      </c>
      <c r="E169" s="46" t="s">
        <v>338</v>
      </c>
      <c r="F169" s="46" t="s">
        <v>356</v>
      </c>
      <c r="G169" s="48">
        <v>0</v>
      </c>
      <c r="H169" s="48">
        <v>0</v>
      </c>
    </row>
    <row r="170" spans="1:8" ht="11.25" customHeight="1" x14ac:dyDescent="0.2">
      <c r="A170" s="50" t="s">
        <v>285</v>
      </c>
      <c r="B170" s="24">
        <v>650</v>
      </c>
      <c r="C170" s="45">
        <v>3</v>
      </c>
      <c r="D170" s="45">
        <v>14</v>
      </c>
      <c r="E170" s="46" t="s">
        <v>338</v>
      </c>
      <c r="F170" s="46" t="s">
        <v>144</v>
      </c>
      <c r="G170" s="48">
        <f>G171</f>
        <v>3.2</v>
      </c>
      <c r="H170" s="48">
        <f>H171</f>
        <v>3.2</v>
      </c>
    </row>
    <row r="171" spans="1:8" ht="22.5" customHeight="1" x14ac:dyDescent="0.2">
      <c r="A171" s="50" t="s">
        <v>145</v>
      </c>
      <c r="B171" s="24">
        <v>650</v>
      </c>
      <c r="C171" s="45">
        <v>3</v>
      </c>
      <c r="D171" s="45">
        <v>14</v>
      </c>
      <c r="E171" s="46" t="s">
        <v>338</v>
      </c>
      <c r="F171" s="46" t="s">
        <v>146</v>
      </c>
      <c r="G171" s="48">
        <f>G172</f>
        <v>3.2</v>
      </c>
      <c r="H171" s="48">
        <f>H172</f>
        <v>3.2</v>
      </c>
    </row>
    <row r="172" spans="1:8" ht="11.25" customHeight="1" x14ac:dyDescent="0.2">
      <c r="A172" s="50" t="s">
        <v>135</v>
      </c>
      <c r="B172" s="24">
        <v>650</v>
      </c>
      <c r="C172" s="45">
        <v>3</v>
      </c>
      <c r="D172" s="45">
        <v>14</v>
      </c>
      <c r="E172" s="46" t="s">
        <v>338</v>
      </c>
      <c r="F172" s="46">
        <v>244</v>
      </c>
      <c r="G172" s="48">
        <v>3.2</v>
      </c>
      <c r="H172" s="48">
        <v>3.2</v>
      </c>
    </row>
    <row r="173" spans="1:8" ht="22.5" customHeight="1" x14ac:dyDescent="0.2">
      <c r="A173" s="44" t="s">
        <v>43</v>
      </c>
      <c r="B173" s="24">
        <v>650</v>
      </c>
      <c r="C173" s="45">
        <v>4</v>
      </c>
      <c r="D173" s="45">
        <v>0</v>
      </c>
      <c r="E173" s="46" t="s">
        <v>143</v>
      </c>
      <c r="F173" s="46" t="s">
        <v>143</v>
      </c>
      <c r="G173" s="57">
        <f>G204+G174+G196</f>
        <v>2845.4</v>
      </c>
      <c r="H173" s="57">
        <f>H204+H174+H196</f>
        <v>2901.4</v>
      </c>
    </row>
    <row r="174" spans="1:8" ht="11.25" customHeight="1" x14ac:dyDescent="0.2">
      <c r="A174" s="44" t="s">
        <v>339</v>
      </c>
      <c r="B174" s="24">
        <v>650</v>
      </c>
      <c r="C174" s="45">
        <v>4</v>
      </c>
      <c r="D174" s="45">
        <v>1</v>
      </c>
      <c r="E174" s="46"/>
      <c r="F174" s="47"/>
      <c r="G174" s="57">
        <f t="shared" ref="G174:H176" si="19">G175</f>
        <v>343.4</v>
      </c>
      <c r="H174" s="57">
        <f t="shared" si="19"/>
        <v>343.4</v>
      </c>
    </row>
    <row r="175" spans="1:8" ht="45" customHeight="1" x14ac:dyDescent="0.2">
      <c r="A175" s="44" t="s">
        <v>482</v>
      </c>
      <c r="B175" s="24">
        <v>650</v>
      </c>
      <c r="C175" s="45">
        <v>4</v>
      </c>
      <c r="D175" s="45">
        <v>1</v>
      </c>
      <c r="E175" s="46" t="s">
        <v>287</v>
      </c>
      <c r="F175" s="47"/>
      <c r="G175" s="57">
        <f t="shared" si="19"/>
        <v>343.4</v>
      </c>
      <c r="H175" s="57">
        <f t="shared" si="19"/>
        <v>343.4</v>
      </c>
    </row>
    <row r="176" spans="1:8" x14ac:dyDescent="0.2">
      <c r="A176" s="44" t="s">
        <v>237</v>
      </c>
      <c r="B176" s="24">
        <v>650</v>
      </c>
      <c r="C176" s="45">
        <v>4</v>
      </c>
      <c r="D176" s="45">
        <v>1</v>
      </c>
      <c r="E176" s="46" t="s">
        <v>288</v>
      </c>
      <c r="F176" s="47"/>
      <c r="G176" s="57">
        <f t="shared" si="19"/>
        <v>343.4</v>
      </c>
      <c r="H176" s="57">
        <f t="shared" si="19"/>
        <v>343.4</v>
      </c>
    </row>
    <row r="177" spans="1:8" ht="22.5" x14ac:dyDescent="0.2">
      <c r="A177" s="44" t="s">
        <v>238</v>
      </c>
      <c r="B177" s="24">
        <v>650</v>
      </c>
      <c r="C177" s="45">
        <v>4</v>
      </c>
      <c r="D177" s="45">
        <v>1</v>
      </c>
      <c r="E177" s="46" t="s">
        <v>289</v>
      </c>
      <c r="F177" s="47"/>
      <c r="G177" s="57">
        <f>G178+G186+G191</f>
        <v>343.4</v>
      </c>
      <c r="H177" s="57">
        <f>H178+H186+H191</f>
        <v>343.4</v>
      </c>
    </row>
    <row r="178" spans="1:8" x14ac:dyDescent="0.2">
      <c r="A178" s="50" t="s">
        <v>340</v>
      </c>
      <c r="B178" s="24">
        <v>650</v>
      </c>
      <c r="C178" s="45">
        <v>4</v>
      </c>
      <c r="D178" s="45">
        <v>1</v>
      </c>
      <c r="E178" s="46" t="s">
        <v>341</v>
      </c>
      <c r="F178" s="47"/>
      <c r="G178" s="48">
        <f>G179+G183</f>
        <v>310</v>
      </c>
      <c r="H178" s="48">
        <f>H179+H183</f>
        <v>310</v>
      </c>
    </row>
    <row r="179" spans="1:8" ht="22.5" customHeight="1" x14ac:dyDescent="0.2">
      <c r="A179" s="50" t="s">
        <v>147</v>
      </c>
      <c r="B179" s="24">
        <v>650</v>
      </c>
      <c r="C179" s="45">
        <v>4</v>
      </c>
      <c r="D179" s="45">
        <v>1</v>
      </c>
      <c r="E179" s="46" t="s">
        <v>341</v>
      </c>
      <c r="F179" s="47">
        <v>100</v>
      </c>
      <c r="G179" s="48">
        <f>G180</f>
        <v>300</v>
      </c>
      <c r="H179" s="48">
        <f>H180</f>
        <v>300</v>
      </c>
    </row>
    <row r="180" spans="1:8" ht="22.5" customHeight="1" x14ac:dyDescent="0.2">
      <c r="A180" s="50" t="s">
        <v>149</v>
      </c>
      <c r="B180" s="24">
        <v>650</v>
      </c>
      <c r="C180" s="45">
        <v>4</v>
      </c>
      <c r="D180" s="45">
        <v>1</v>
      </c>
      <c r="E180" s="46" t="s">
        <v>341</v>
      </c>
      <c r="F180" s="47">
        <v>110</v>
      </c>
      <c r="G180" s="48">
        <f>G181+G182</f>
        <v>300</v>
      </c>
      <c r="H180" s="48">
        <f>H181+H182</f>
        <v>300</v>
      </c>
    </row>
    <row r="181" spans="1:8" x14ac:dyDescent="0.2">
      <c r="A181" s="50" t="s">
        <v>252</v>
      </c>
      <c r="B181" s="24">
        <v>650</v>
      </c>
      <c r="C181" s="45">
        <v>4</v>
      </c>
      <c r="D181" s="45">
        <v>1</v>
      </c>
      <c r="E181" s="46" t="s">
        <v>341</v>
      </c>
      <c r="F181" s="46" t="s">
        <v>357</v>
      </c>
      <c r="G181" s="48">
        <v>230</v>
      </c>
      <c r="H181" s="48">
        <v>230</v>
      </c>
    </row>
    <row r="182" spans="1:8" ht="33.75" customHeight="1" x14ac:dyDescent="0.2">
      <c r="A182" s="50" t="s">
        <v>253</v>
      </c>
      <c r="B182" s="24">
        <v>650</v>
      </c>
      <c r="C182" s="45">
        <v>4</v>
      </c>
      <c r="D182" s="45">
        <v>1</v>
      </c>
      <c r="E182" s="46" t="s">
        <v>341</v>
      </c>
      <c r="F182" s="46" t="s">
        <v>358</v>
      </c>
      <c r="G182" s="48">
        <v>70</v>
      </c>
      <c r="H182" s="48">
        <v>70</v>
      </c>
    </row>
    <row r="183" spans="1:8" ht="45" customHeight="1" x14ac:dyDescent="0.2">
      <c r="A183" s="50" t="s">
        <v>285</v>
      </c>
      <c r="B183" s="24">
        <v>650</v>
      </c>
      <c r="C183" s="45">
        <v>4</v>
      </c>
      <c r="D183" s="45">
        <v>1</v>
      </c>
      <c r="E183" s="46" t="s">
        <v>341</v>
      </c>
      <c r="F183" s="47">
        <v>200</v>
      </c>
      <c r="G183" s="48">
        <f>G184</f>
        <v>10</v>
      </c>
      <c r="H183" s="48">
        <f>H184</f>
        <v>10</v>
      </c>
    </row>
    <row r="184" spans="1:8" ht="22.5" x14ac:dyDescent="0.2">
      <c r="A184" s="50" t="s">
        <v>145</v>
      </c>
      <c r="B184" s="24">
        <v>650</v>
      </c>
      <c r="C184" s="45">
        <v>4</v>
      </c>
      <c r="D184" s="45">
        <v>1</v>
      </c>
      <c r="E184" s="46" t="s">
        <v>341</v>
      </c>
      <c r="F184" s="47">
        <v>240</v>
      </c>
      <c r="G184" s="48">
        <f>G185</f>
        <v>10</v>
      </c>
      <c r="H184" s="48">
        <f>H185</f>
        <v>10</v>
      </c>
    </row>
    <row r="185" spans="1:8" ht="22.5" x14ac:dyDescent="0.2">
      <c r="A185" s="50" t="s">
        <v>135</v>
      </c>
      <c r="B185" s="24">
        <v>650</v>
      </c>
      <c r="C185" s="45">
        <v>4</v>
      </c>
      <c r="D185" s="45">
        <v>1</v>
      </c>
      <c r="E185" s="46" t="s">
        <v>341</v>
      </c>
      <c r="F185" s="46" t="s">
        <v>359</v>
      </c>
      <c r="G185" s="48">
        <v>10</v>
      </c>
      <c r="H185" s="48">
        <v>10</v>
      </c>
    </row>
    <row r="186" spans="1:8" ht="33.75" x14ac:dyDescent="0.2">
      <c r="A186" s="13" t="s">
        <v>248</v>
      </c>
      <c r="B186" s="24">
        <v>650</v>
      </c>
      <c r="C186" s="45">
        <v>4</v>
      </c>
      <c r="D186" s="45">
        <v>1</v>
      </c>
      <c r="E186" s="46" t="s">
        <v>290</v>
      </c>
      <c r="F186" s="47"/>
      <c r="G186" s="48">
        <f t="shared" ref="G186:H187" si="20">G187</f>
        <v>25</v>
      </c>
      <c r="H186" s="48">
        <f t="shared" si="20"/>
        <v>25</v>
      </c>
    </row>
    <row r="187" spans="1:8" ht="33.75" customHeight="1" x14ac:dyDescent="0.2">
      <c r="A187" s="50" t="s">
        <v>147</v>
      </c>
      <c r="B187" s="24">
        <v>650</v>
      </c>
      <c r="C187" s="45">
        <v>4</v>
      </c>
      <c r="D187" s="45">
        <v>1</v>
      </c>
      <c r="E187" s="46" t="s">
        <v>290</v>
      </c>
      <c r="F187" s="47">
        <v>100</v>
      </c>
      <c r="G187" s="48">
        <f t="shared" si="20"/>
        <v>25</v>
      </c>
      <c r="H187" s="48">
        <f t="shared" si="20"/>
        <v>25</v>
      </c>
    </row>
    <row r="188" spans="1:8" ht="45" customHeight="1" x14ac:dyDescent="0.2">
      <c r="A188" s="49" t="s">
        <v>149</v>
      </c>
      <c r="B188" s="24">
        <v>650</v>
      </c>
      <c r="C188" s="45">
        <v>4</v>
      </c>
      <c r="D188" s="45">
        <v>1</v>
      </c>
      <c r="E188" s="46" t="s">
        <v>290</v>
      </c>
      <c r="F188" s="46" t="s">
        <v>150</v>
      </c>
      <c r="G188" s="48">
        <f>G189+G190</f>
        <v>25</v>
      </c>
      <c r="H188" s="48">
        <f>H189+H190</f>
        <v>25</v>
      </c>
    </row>
    <row r="189" spans="1:8" x14ac:dyDescent="0.2">
      <c r="A189" s="50" t="s">
        <v>252</v>
      </c>
      <c r="B189" s="24">
        <v>650</v>
      </c>
      <c r="C189" s="45">
        <v>4</v>
      </c>
      <c r="D189" s="45">
        <v>1</v>
      </c>
      <c r="E189" s="46" t="s">
        <v>290</v>
      </c>
      <c r="F189" s="46">
        <v>111</v>
      </c>
      <c r="G189" s="48">
        <v>19</v>
      </c>
      <c r="H189" s="48">
        <v>19</v>
      </c>
    </row>
    <row r="190" spans="1:8" ht="33.75" x14ac:dyDescent="0.2">
      <c r="A190" s="50" t="s">
        <v>253</v>
      </c>
      <c r="B190" s="24">
        <v>650</v>
      </c>
      <c r="C190" s="45">
        <v>4</v>
      </c>
      <c r="D190" s="45">
        <v>1</v>
      </c>
      <c r="E190" s="46" t="s">
        <v>290</v>
      </c>
      <c r="F190" s="46">
        <v>119</v>
      </c>
      <c r="G190" s="93">
        <v>6</v>
      </c>
      <c r="H190" s="93">
        <v>6</v>
      </c>
    </row>
    <row r="191" spans="1:8" ht="33.75" x14ac:dyDescent="0.2">
      <c r="A191" s="50" t="s">
        <v>342</v>
      </c>
      <c r="B191" s="24">
        <v>650</v>
      </c>
      <c r="C191" s="45">
        <v>4</v>
      </c>
      <c r="D191" s="45">
        <v>1</v>
      </c>
      <c r="E191" s="46" t="s">
        <v>343</v>
      </c>
      <c r="F191" s="47"/>
      <c r="G191" s="48">
        <f>G192</f>
        <v>8.4</v>
      </c>
      <c r="H191" s="48">
        <f>H192</f>
        <v>8.4</v>
      </c>
    </row>
    <row r="192" spans="1:8" ht="45" x14ac:dyDescent="0.2">
      <c r="A192" s="50" t="s">
        <v>147</v>
      </c>
      <c r="B192" s="24">
        <v>650</v>
      </c>
      <c r="C192" s="45">
        <v>4</v>
      </c>
      <c r="D192" s="45">
        <v>1</v>
      </c>
      <c r="E192" s="46" t="s">
        <v>343</v>
      </c>
      <c r="F192" s="47">
        <v>100</v>
      </c>
      <c r="G192" s="48">
        <f>G193</f>
        <v>8.4</v>
      </c>
      <c r="H192" s="48">
        <f>H193</f>
        <v>8.4</v>
      </c>
    </row>
    <row r="193" spans="1:8" x14ac:dyDescent="0.2">
      <c r="A193" s="50" t="s">
        <v>149</v>
      </c>
      <c r="B193" s="24">
        <v>650</v>
      </c>
      <c r="C193" s="45">
        <v>4</v>
      </c>
      <c r="D193" s="45">
        <v>1</v>
      </c>
      <c r="E193" s="46" t="s">
        <v>343</v>
      </c>
      <c r="F193" s="47">
        <v>110</v>
      </c>
      <c r="G193" s="48">
        <f>G194+G195</f>
        <v>8.4</v>
      </c>
      <c r="H193" s="48">
        <f>H194+H195</f>
        <v>8.4</v>
      </c>
    </row>
    <row r="194" spans="1:8" x14ac:dyDescent="0.2">
      <c r="A194" s="50" t="s">
        <v>252</v>
      </c>
      <c r="B194" s="24">
        <v>650</v>
      </c>
      <c r="C194" s="45">
        <v>4</v>
      </c>
      <c r="D194" s="45">
        <v>1</v>
      </c>
      <c r="E194" s="46" t="s">
        <v>343</v>
      </c>
      <c r="F194" s="46">
        <v>111</v>
      </c>
      <c r="G194" s="48">
        <v>6.5</v>
      </c>
      <c r="H194" s="48">
        <v>6.5</v>
      </c>
    </row>
    <row r="195" spans="1:8" ht="33.75" x14ac:dyDescent="0.2">
      <c r="A195" s="50" t="s">
        <v>253</v>
      </c>
      <c r="B195" s="24">
        <v>650</v>
      </c>
      <c r="C195" s="45"/>
      <c r="D195" s="45"/>
      <c r="E195" s="46" t="s">
        <v>343</v>
      </c>
      <c r="F195" s="94">
        <v>119</v>
      </c>
      <c r="G195" s="93">
        <v>1.9</v>
      </c>
      <c r="H195" s="93">
        <v>1.9</v>
      </c>
    </row>
    <row r="196" spans="1:8" x14ac:dyDescent="0.2">
      <c r="A196" s="50" t="s">
        <v>412</v>
      </c>
      <c r="B196" s="24">
        <v>650</v>
      </c>
      <c r="C196" s="45">
        <v>4</v>
      </c>
      <c r="D196" s="45">
        <v>9</v>
      </c>
      <c r="E196" s="46"/>
      <c r="F196" s="94"/>
      <c r="G196" s="93">
        <f t="shared" ref="G196:H202" si="21">G197</f>
        <v>2052</v>
      </c>
      <c r="H196" s="93">
        <f t="shared" si="21"/>
        <v>2133</v>
      </c>
    </row>
    <row r="197" spans="1:8" ht="22.5" x14ac:dyDescent="0.2">
      <c r="A197" s="50" t="s">
        <v>404</v>
      </c>
      <c r="B197" s="24">
        <v>650</v>
      </c>
      <c r="C197" s="45">
        <v>4</v>
      </c>
      <c r="D197" s="45">
        <v>9</v>
      </c>
      <c r="E197" s="65">
        <v>1500000000</v>
      </c>
      <c r="F197" s="47"/>
      <c r="G197" s="48">
        <f t="shared" si="21"/>
        <v>2052</v>
      </c>
      <c r="H197" s="48">
        <f t="shared" si="21"/>
        <v>2133</v>
      </c>
    </row>
    <row r="198" spans="1:8" x14ac:dyDescent="0.2">
      <c r="A198" s="50" t="s">
        <v>405</v>
      </c>
      <c r="B198" s="24">
        <v>650</v>
      </c>
      <c r="C198" s="45">
        <v>4</v>
      </c>
      <c r="D198" s="45">
        <v>9</v>
      </c>
      <c r="E198" s="65">
        <v>1540000000</v>
      </c>
      <c r="F198" s="47"/>
      <c r="G198" s="48">
        <f t="shared" si="21"/>
        <v>2052</v>
      </c>
      <c r="H198" s="48">
        <f t="shared" si="21"/>
        <v>2133</v>
      </c>
    </row>
    <row r="199" spans="1:8" ht="22.5" x14ac:dyDescent="0.2">
      <c r="A199" s="50" t="s">
        <v>406</v>
      </c>
      <c r="B199" s="24">
        <v>650</v>
      </c>
      <c r="C199" s="45">
        <v>4</v>
      </c>
      <c r="D199" s="45">
        <v>9</v>
      </c>
      <c r="E199" s="65">
        <v>1540200000</v>
      </c>
      <c r="F199" s="47"/>
      <c r="G199" s="48">
        <f t="shared" si="21"/>
        <v>2052</v>
      </c>
      <c r="H199" s="48">
        <f t="shared" si="21"/>
        <v>2133</v>
      </c>
    </row>
    <row r="200" spans="1:8" ht="11.25" customHeight="1" x14ac:dyDescent="0.2">
      <c r="A200" s="50" t="s">
        <v>212</v>
      </c>
      <c r="B200" s="24">
        <v>650</v>
      </c>
      <c r="C200" s="45">
        <v>4</v>
      </c>
      <c r="D200" s="45">
        <v>9</v>
      </c>
      <c r="E200" s="65">
        <v>1540299990</v>
      </c>
      <c r="F200" s="47">
        <v>0</v>
      </c>
      <c r="G200" s="48">
        <f t="shared" si="21"/>
        <v>2052</v>
      </c>
      <c r="H200" s="48">
        <f t="shared" si="21"/>
        <v>2133</v>
      </c>
    </row>
    <row r="201" spans="1:8" ht="22.5" customHeight="1" x14ac:dyDescent="0.2">
      <c r="A201" s="50" t="s">
        <v>285</v>
      </c>
      <c r="B201" s="24">
        <v>650</v>
      </c>
      <c r="C201" s="45">
        <v>4</v>
      </c>
      <c r="D201" s="45">
        <v>9</v>
      </c>
      <c r="E201" s="65">
        <v>1540299990</v>
      </c>
      <c r="F201" s="47">
        <v>200</v>
      </c>
      <c r="G201" s="48">
        <f t="shared" si="21"/>
        <v>2052</v>
      </c>
      <c r="H201" s="48">
        <f t="shared" si="21"/>
        <v>2133</v>
      </c>
    </row>
    <row r="202" spans="1:8" ht="40.5" customHeight="1" x14ac:dyDescent="0.2">
      <c r="A202" s="50" t="s">
        <v>145</v>
      </c>
      <c r="B202" s="24">
        <v>650</v>
      </c>
      <c r="C202" s="45">
        <v>4</v>
      </c>
      <c r="D202" s="45">
        <v>9</v>
      </c>
      <c r="E202" s="65">
        <v>1540299990</v>
      </c>
      <c r="F202" s="47">
        <v>240</v>
      </c>
      <c r="G202" s="48">
        <f t="shared" si="21"/>
        <v>2052</v>
      </c>
      <c r="H202" s="48">
        <f t="shared" si="21"/>
        <v>2133</v>
      </c>
    </row>
    <row r="203" spans="1:8" ht="32.25" customHeight="1" x14ac:dyDescent="0.2">
      <c r="A203" s="50" t="s">
        <v>135</v>
      </c>
      <c r="B203" s="24">
        <v>650</v>
      </c>
      <c r="C203" s="45">
        <v>4</v>
      </c>
      <c r="D203" s="45">
        <v>9</v>
      </c>
      <c r="E203" s="65">
        <v>1540299990</v>
      </c>
      <c r="F203" s="47">
        <v>244</v>
      </c>
      <c r="G203" s="48">
        <v>2052</v>
      </c>
      <c r="H203" s="48">
        <v>2133</v>
      </c>
    </row>
    <row r="204" spans="1:8" ht="32.25" customHeight="1" x14ac:dyDescent="0.2">
      <c r="A204" s="44" t="s">
        <v>44</v>
      </c>
      <c r="B204" s="24">
        <v>650</v>
      </c>
      <c r="C204" s="45">
        <v>4</v>
      </c>
      <c r="D204" s="45">
        <v>10</v>
      </c>
      <c r="E204" s="46" t="s">
        <v>143</v>
      </c>
      <c r="F204" s="46" t="s">
        <v>143</v>
      </c>
      <c r="G204" s="48">
        <f t="shared" ref="G204:H207" si="22">G205</f>
        <v>450</v>
      </c>
      <c r="H204" s="48">
        <f t="shared" si="22"/>
        <v>425</v>
      </c>
    </row>
    <row r="205" spans="1:8" ht="32.25" customHeight="1" x14ac:dyDescent="0.2">
      <c r="A205" s="49" t="s">
        <v>483</v>
      </c>
      <c r="B205" s="24">
        <v>650</v>
      </c>
      <c r="C205" s="45">
        <v>4</v>
      </c>
      <c r="D205" s="45">
        <v>10</v>
      </c>
      <c r="E205" s="46">
        <v>1400000000</v>
      </c>
      <c r="F205" s="46" t="s">
        <v>143</v>
      </c>
      <c r="G205" s="48">
        <f t="shared" si="22"/>
        <v>450</v>
      </c>
      <c r="H205" s="48">
        <f t="shared" si="22"/>
        <v>425</v>
      </c>
    </row>
    <row r="206" spans="1:8" ht="32.25" customHeight="1" x14ac:dyDescent="0.2">
      <c r="A206" s="49" t="s">
        <v>268</v>
      </c>
      <c r="B206" s="24">
        <v>650</v>
      </c>
      <c r="C206" s="45">
        <v>4</v>
      </c>
      <c r="D206" s="45">
        <v>10</v>
      </c>
      <c r="E206" s="46">
        <v>1410000000</v>
      </c>
      <c r="F206" s="46" t="s">
        <v>143</v>
      </c>
      <c r="G206" s="48">
        <f t="shared" si="22"/>
        <v>450</v>
      </c>
      <c r="H206" s="48">
        <f t="shared" si="22"/>
        <v>425</v>
      </c>
    </row>
    <row r="207" spans="1:8" ht="33.75" x14ac:dyDescent="0.2">
      <c r="A207" s="49" t="s">
        <v>267</v>
      </c>
      <c r="B207" s="24">
        <v>650</v>
      </c>
      <c r="C207" s="45">
        <v>4</v>
      </c>
      <c r="D207" s="45">
        <v>10</v>
      </c>
      <c r="E207" s="46">
        <v>1410100000</v>
      </c>
      <c r="F207" s="46" t="s">
        <v>143</v>
      </c>
      <c r="G207" s="48">
        <f t="shared" si="22"/>
        <v>450</v>
      </c>
      <c r="H207" s="48">
        <f t="shared" si="22"/>
        <v>425</v>
      </c>
    </row>
    <row r="208" spans="1:8" ht="11.25" customHeight="1" x14ac:dyDescent="0.2">
      <c r="A208" s="49" t="s">
        <v>139</v>
      </c>
      <c r="B208" s="24">
        <v>650</v>
      </c>
      <c r="C208" s="45">
        <v>4</v>
      </c>
      <c r="D208" s="45">
        <v>10</v>
      </c>
      <c r="E208" s="46">
        <v>1410120070</v>
      </c>
      <c r="F208" s="46" t="s">
        <v>115</v>
      </c>
      <c r="G208" s="48">
        <f t="shared" ref="G208:H210" si="23">G209</f>
        <v>450</v>
      </c>
      <c r="H208" s="48">
        <f t="shared" si="23"/>
        <v>425</v>
      </c>
    </row>
    <row r="209" spans="1:8" ht="11.25" customHeight="1" x14ac:dyDescent="0.2">
      <c r="A209" s="50" t="s">
        <v>285</v>
      </c>
      <c r="B209" s="24">
        <v>650</v>
      </c>
      <c r="C209" s="45">
        <v>4</v>
      </c>
      <c r="D209" s="45">
        <v>10</v>
      </c>
      <c r="E209" s="46">
        <v>1410120070</v>
      </c>
      <c r="F209" s="46" t="s">
        <v>144</v>
      </c>
      <c r="G209" s="48">
        <f t="shared" si="23"/>
        <v>450</v>
      </c>
      <c r="H209" s="48">
        <f t="shared" si="23"/>
        <v>425</v>
      </c>
    </row>
    <row r="210" spans="1:8" ht="41.25" customHeight="1" x14ac:dyDescent="0.2">
      <c r="A210" s="50" t="s">
        <v>145</v>
      </c>
      <c r="B210" s="24">
        <v>650</v>
      </c>
      <c r="C210" s="45">
        <v>4</v>
      </c>
      <c r="D210" s="45">
        <v>10</v>
      </c>
      <c r="E210" s="46">
        <v>1410120070</v>
      </c>
      <c r="F210" s="46" t="s">
        <v>146</v>
      </c>
      <c r="G210" s="48">
        <f t="shared" si="23"/>
        <v>450</v>
      </c>
      <c r="H210" s="48">
        <f t="shared" si="23"/>
        <v>425</v>
      </c>
    </row>
    <row r="211" spans="1:8" ht="26.25" customHeight="1" x14ac:dyDescent="0.2">
      <c r="A211" s="50" t="s">
        <v>135</v>
      </c>
      <c r="B211" s="24">
        <v>650</v>
      </c>
      <c r="C211" s="45">
        <v>4</v>
      </c>
      <c r="D211" s="45">
        <v>10</v>
      </c>
      <c r="E211" s="46">
        <v>1410120070</v>
      </c>
      <c r="F211" s="46">
        <v>244</v>
      </c>
      <c r="G211" s="48">
        <v>450</v>
      </c>
      <c r="H211" s="48">
        <v>425</v>
      </c>
    </row>
    <row r="212" spans="1:8" ht="24" customHeight="1" x14ac:dyDescent="0.2">
      <c r="A212" s="44" t="s">
        <v>45</v>
      </c>
      <c r="B212" s="24">
        <v>650</v>
      </c>
      <c r="C212" s="45">
        <v>5</v>
      </c>
      <c r="D212" s="45">
        <v>0</v>
      </c>
      <c r="E212" s="46" t="s">
        <v>143</v>
      </c>
      <c r="F212" s="46" t="s">
        <v>143</v>
      </c>
      <c r="G212" s="48">
        <f>G213+G224+G252</f>
        <v>5561.3</v>
      </c>
      <c r="H212" s="48">
        <f>H213+H224+H252</f>
        <v>4901.8</v>
      </c>
    </row>
    <row r="213" spans="1:8" ht="23.25" customHeight="1" x14ac:dyDescent="0.2">
      <c r="A213" s="44" t="s">
        <v>140</v>
      </c>
      <c r="B213" s="24">
        <v>650</v>
      </c>
      <c r="C213" s="45">
        <v>5</v>
      </c>
      <c r="D213" s="45">
        <v>1</v>
      </c>
      <c r="E213" s="46" t="s">
        <v>143</v>
      </c>
      <c r="F213" s="46" t="s">
        <v>143</v>
      </c>
      <c r="G213" s="48">
        <f t="shared" ref="G213:H215" si="24">G214</f>
        <v>516</v>
      </c>
      <c r="H213" s="48">
        <f t="shared" si="24"/>
        <v>444</v>
      </c>
    </row>
    <row r="214" spans="1:8" ht="30" customHeight="1" x14ac:dyDescent="0.2">
      <c r="A214" s="49" t="s">
        <v>344</v>
      </c>
      <c r="B214" s="24">
        <v>650</v>
      </c>
      <c r="C214" s="45">
        <v>5</v>
      </c>
      <c r="D214" s="45">
        <v>1</v>
      </c>
      <c r="E214" s="46" t="s">
        <v>303</v>
      </c>
      <c r="F214" s="46" t="s">
        <v>143</v>
      </c>
      <c r="G214" s="48">
        <f t="shared" si="24"/>
        <v>516</v>
      </c>
      <c r="H214" s="48">
        <f t="shared" si="24"/>
        <v>444</v>
      </c>
    </row>
    <row r="215" spans="1:8" ht="23.25" customHeight="1" x14ac:dyDescent="0.2">
      <c r="A215" s="49" t="s">
        <v>159</v>
      </c>
      <c r="B215" s="24">
        <v>650</v>
      </c>
      <c r="C215" s="45">
        <v>5</v>
      </c>
      <c r="D215" s="45">
        <v>1</v>
      </c>
      <c r="E215" s="46" t="s">
        <v>307</v>
      </c>
      <c r="F215" s="46" t="s">
        <v>143</v>
      </c>
      <c r="G215" s="48">
        <f t="shared" si="24"/>
        <v>516</v>
      </c>
      <c r="H215" s="48">
        <f t="shared" si="24"/>
        <v>444</v>
      </c>
    </row>
    <row r="216" spans="1:8" ht="23.25" customHeight="1" x14ac:dyDescent="0.2">
      <c r="A216" s="49" t="s">
        <v>233</v>
      </c>
      <c r="B216" s="24">
        <v>650</v>
      </c>
      <c r="C216" s="45">
        <v>5</v>
      </c>
      <c r="D216" s="45">
        <v>1</v>
      </c>
      <c r="E216" s="46" t="s">
        <v>308</v>
      </c>
      <c r="F216" s="46"/>
      <c r="G216" s="48">
        <f>G217+G220</f>
        <v>516</v>
      </c>
      <c r="H216" s="48">
        <f>H217+H220</f>
        <v>444</v>
      </c>
    </row>
    <row r="217" spans="1:8" ht="23.25" customHeight="1" x14ac:dyDescent="0.2">
      <c r="A217" s="49" t="s">
        <v>234</v>
      </c>
      <c r="B217" s="24">
        <v>650</v>
      </c>
      <c r="C217" s="45">
        <v>5</v>
      </c>
      <c r="D217" s="45">
        <v>1</v>
      </c>
      <c r="E217" s="46" t="s">
        <v>309</v>
      </c>
      <c r="F217" s="46" t="s">
        <v>115</v>
      </c>
      <c r="G217" s="48">
        <f>G218</f>
        <v>242</v>
      </c>
      <c r="H217" s="48">
        <f>H218</f>
        <v>170</v>
      </c>
    </row>
    <row r="218" spans="1:8" ht="23.25" customHeight="1" x14ac:dyDescent="0.2">
      <c r="A218" s="49" t="s">
        <v>236</v>
      </c>
      <c r="B218" s="24">
        <v>650</v>
      </c>
      <c r="C218" s="45">
        <v>5</v>
      </c>
      <c r="D218" s="45">
        <v>1</v>
      </c>
      <c r="E218" s="46" t="s">
        <v>309</v>
      </c>
      <c r="F218" s="46" t="s">
        <v>319</v>
      </c>
      <c r="G218" s="48">
        <f>G219</f>
        <v>242</v>
      </c>
      <c r="H218" s="48">
        <f>H219</f>
        <v>170</v>
      </c>
    </row>
    <row r="219" spans="1:8" ht="22.5" x14ac:dyDescent="0.2">
      <c r="A219" s="49" t="s">
        <v>235</v>
      </c>
      <c r="B219" s="24">
        <v>650</v>
      </c>
      <c r="C219" s="45">
        <v>5</v>
      </c>
      <c r="D219" s="45">
        <v>1</v>
      </c>
      <c r="E219" s="46" t="s">
        <v>309</v>
      </c>
      <c r="F219" s="46">
        <v>630</v>
      </c>
      <c r="G219" s="48">
        <v>242</v>
      </c>
      <c r="H219" s="48">
        <v>170</v>
      </c>
    </row>
    <row r="220" spans="1:8" ht="11.25" customHeight="1" x14ac:dyDescent="0.2">
      <c r="A220" s="49" t="s">
        <v>212</v>
      </c>
      <c r="B220" s="24">
        <v>650</v>
      </c>
      <c r="C220" s="45">
        <v>5</v>
      </c>
      <c r="D220" s="45">
        <v>1</v>
      </c>
      <c r="E220" s="46" t="s">
        <v>310</v>
      </c>
      <c r="F220" s="46" t="s">
        <v>115</v>
      </c>
      <c r="G220" s="48">
        <f t="shared" ref="G220:H222" si="25">G221</f>
        <v>274</v>
      </c>
      <c r="H220" s="48">
        <f t="shared" si="25"/>
        <v>274</v>
      </c>
    </row>
    <row r="221" spans="1:8" ht="33.75" customHeight="1" x14ac:dyDescent="0.2">
      <c r="A221" s="50" t="s">
        <v>285</v>
      </c>
      <c r="B221" s="24">
        <v>650</v>
      </c>
      <c r="C221" s="45">
        <v>5</v>
      </c>
      <c r="D221" s="45">
        <v>1</v>
      </c>
      <c r="E221" s="46" t="s">
        <v>310</v>
      </c>
      <c r="F221" s="46" t="s">
        <v>144</v>
      </c>
      <c r="G221" s="48">
        <f t="shared" si="25"/>
        <v>274</v>
      </c>
      <c r="H221" s="48">
        <f t="shared" si="25"/>
        <v>274</v>
      </c>
    </row>
    <row r="222" spans="1:8" ht="22.5" customHeight="1" x14ac:dyDescent="0.2">
      <c r="A222" s="50" t="s">
        <v>145</v>
      </c>
      <c r="B222" s="24">
        <v>650</v>
      </c>
      <c r="C222" s="45">
        <v>5</v>
      </c>
      <c r="D222" s="45">
        <v>1</v>
      </c>
      <c r="E222" s="46" t="s">
        <v>310</v>
      </c>
      <c r="F222" s="46" t="s">
        <v>146</v>
      </c>
      <c r="G222" s="48">
        <f t="shared" si="25"/>
        <v>274</v>
      </c>
      <c r="H222" s="48">
        <f t="shared" si="25"/>
        <v>274</v>
      </c>
    </row>
    <row r="223" spans="1:8" ht="24.75" customHeight="1" x14ac:dyDescent="0.2">
      <c r="A223" s="50" t="s">
        <v>135</v>
      </c>
      <c r="B223" s="24">
        <v>650</v>
      </c>
      <c r="C223" s="45">
        <v>5</v>
      </c>
      <c r="D223" s="45">
        <v>1</v>
      </c>
      <c r="E223" s="46" t="s">
        <v>310</v>
      </c>
      <c r="F223" s="46">
        <v>244</v>
      </c>
      <c r="G223" s="48">
        <v>274</v>
      </c>
      <c r="H223" s="48">
        <v>274</v>
      </c>
    </row>
    <row r="224" spans="1:8" ht="45" customHeight="1" x14ac:dyDescent="0.2">
      <c r="A224" s="44" t="s">
        <v>118</v>
      </c>
      <c r="B224" s="24">
        <v>650</v>
      </c>
      <c r="C224" s="45">
        <v>5</v>
      </c>
      <c r="D224" s="45">
        <v>2</v>
      </c>
      <c r="E224" s="46" t="s">
        <v>143</v>
      </c>
      <c r="F224" s="46" t="s">
        <v>143</v>
      </c>
      <c r="G224" s="48">
        <f>G225</f>
        <v>3605.3</v>
      </c>
      <c r="H224" s="48">
        <f>H225</f>
        <v>2987.8</v>
      </c>
    </row>
    <row r="225" spans="1:8" ht="45" customHeight="1" x14ac:dyDescent="0.2">
      <c r="A225" s="49" t="s">
        <v>344</v>
      </c>
      <c r="B225" s="24">
        <v>650</v>
      </c>
      <c r="C225" s="45">
        <v>5</v>
      </c>
      <c r="D225" s="45">
        <v>2</v>
      </c>
      <c r="E225" s="46" t="s">
        <v>303</v>
      </c>
      <c r="F225" s="46" t="s">
        <v>143</v>
      </c>
      <c r="G225" s="48">
        <f>G226+G240+G246</f>
        <v>3605.3</v>
      </c>
      <c r="H225" s="48">
        <f>H226+H240+H246</f>
        <v>2987.8</v>
      </c>
    </row>
    <row r="226" spans="1:8" ht="45" customHeight="1" x14ac:dyDescent="0.2">
      <c r="A226" s="49" t="s">
        <v>158</v>
      </c>
      <c r="B226" s="24">
        <v>650</v>
      </c>
      <c r="C226" s="45">
        <v>5</v>
      </c>
      <c r="D226" s="45">
        <v>2</v>
      </c>
      <c r="E226" s="46" t="s">
        <v>304</v>
      </c>
      <c r="F226" s="46" t="s">
        <v>143</v>
      </c>
      <c r="G226" s="48">
        <f>G227</f>
        <v>3285.3</v>
      </c>
      <c r="H226" s="48">
        <f>H227</f>
        <v>2667.8</v>
      </c>
    </row>
    <row r="227" spans="1:8" ht="27" customHeight="1" x14ac:dyDescent="0.2">
      <c r="A227" s="49" t="s">
        <v>223</v>
      </c>
      <c r="B227" s="24">
        <v>650</v>
      </c>
      <c r="C227" s="45">
        <v>5</v>
      </c>
      <c r="D227" s="45">
        <v>2</v>
      </c>
      <c r="E227" s="46" t="s">
        <v>305</v>
      </c>
      <c r="F227" s="46" t="s">
        <v>143</v>
      </c>
      <c r="G227" s="48">
        <f>G228+G232+G236</f>
        <v>3285.3</v>
      </c>
      <c r="H227" s="48">
        <f>H228+H232+H236</f>
        <v>2667.8</v>
      </c>
    </row>
    <row r="228" spans="1:8" ht="27" customHeight="1" x14ac:dyDescent="0.2">
      <c r="A228" s="49" t="s">
        <v>488</v>
      </c>
      <c r="B228" s="24">
        <v>650</v>
      </c>
      <c r="C228" s="45">
        <v>5</v>
      </c>
      <c r="D228" s="45">
        <v>2</v>
      </c>
      <c r="E228" s="46" t="s">
        <v>306</v>
      </c>
      <c r="F228" s="46" t="s">
        <v>115</v>
      </c>
      <c r="G228" s="48">
        <f t="shared" ref="G228:H230" si="26">G229</f>
        <v>1200</v>
      </c>
      <c r="H228" s="48">
        <f t="shared" si="26"/>
        <v>1200</v>
      </c>
    </row>
    <row r="229" spans="1:8" ht="27" customHeight="1" x14ac:dyDescent="0.2">
      <c r="A229" s="50" t="s">
        <v>285</v>
      </c>
      <c r="B229" s="24">
        <v>650</v>
      </c>
      <c r="C229" s="45">
        <v>5</v>
      </c>
      <c r="D229" s="45">
        <v>2</v>
      </c>
      <c r="E229" s="46" t="s">
        <v>306</v>
      </c>
      <c r="F229" s="46" t="s">
        <v>144</v>
      </c>
      <c r="G229" s="48">
        <f t="shared" si="26"/>
        <v>1200</v>
      </c>
      <c r="H229" s="48">
        <f t="shared" si="26"/>
        <v>1200</v>
      </c>
    </row>
    <row r="230" spans="1:8" ht="27" customHeight="1" x14ac:dyDescent="0.2">
      <c r="A230" s="50" t="s">
        <v>145</v>
      </c>
      <c r="B230" s="24">
        <v>650</v>
      </c>
      <c r="C230" s="45">
        <v>5</v>
      </c>
      <c r="D230" s="45">
        <v>2</v>
      </c>
      <c r="E230" s="46" t="s">
        <v>306</v>
      </c>
      <c r="F230" s="46" t="s">
        <v>146</v>
      </c>
      <c r="G230" s="48">
        <f t="shared" si="26"/>
        <v>1200</v>
      </c>
      <c r="H230" s="48">
        <f t="shared" si="26"/>
        <v>1200</v>
      </c>
    </row>
    <row r="231" spans="1:8" ht="27" customHeight="1" x14ac:dyDescent="0.2">
      <c r="A231" s="50" t="s">
        <v>141</v>
      </c>
      <c r="B231" s="24">
        <v>650</v>
      </c>
      <c r="C231" s="45">
        <v>5</v>
      </c>
      <c r="D231" s="45">
        <v>2</v>
      </c>
      <c r="E231" s="46" t="s">
        <v>306</v>
      </c>
      <c r="F231" s="46">
        <v>243</v>
      </c>
      <c r="G231" s="93">
        <v>1200</v>
      </c>
      <c r="H231" s="93">
        <v>1200</v>
      </c>
    </row>
    <row r="232" spans="1:8" ht="23.25" customHeight="1" x14ac:dyDescent="0.2">
      <c r="A232" s="50" t="s">
        <v>212</v>
      </c>
      <c r="B232" s="24">
        <v>650</v>
      </c>
      <c r="C232" s="45">
        <v>5</v>
      </c>
      <c r="D232" s="45">
        <v>2</v>
      </c>
      <c r="E232" s="46" t="s">
        <v>345</v>
      </c>
      <c r="F232" s="46"/>
      <c r="G232" s="48">
        <f t="shared" ref="G232:H234" si="27">G233</f>
        <v>2022.3</v>
      </c>
      <c r="H232" s="48">
        <f t="shared" si="27"/>
        <v>1404.8</v>
      </c>
    </row>
    <row r="233" spans="1:8" ht="23.25" customHeight="1" x14ac:dyDescent="0.2">
      <c r="A233" s="50" t="s">
        <v>285</v>
      </c>
      <c r="B233" s="24">
        <v>650</v>
      </c>
      <c r="C233" s="45">
        <v>5</v>
      </c>
      <c r="D233" s="45">
        <v>2</v>
      </c>
      <c r="E233" s="46" t="s">
        <v>345</v>
      </c>
      <c r="F233" s="46" t="s">
        <v>144</v>
      </c>
      <c r="G233" s="48">
        <f t="shared" si="27"/>
        <v>2022.3</v>
      </c>
      <c r="H233" s="48">
        <f t="shared" si="27"/>
        <v>1404.8</v>
      </c>
    </row>
    <row r="234" spans="1:8" ht="23.25" customHeight="1" x14ac:dyDescent="0.2">
      <c r="A234" s="50" t="s">
        <v>145</v>
      </c>
      <c r="B234" s="24">
        <v>650</v>
      </c>
      <c r="C234" s="45">
        <v>5</v>
      </c>
      <c r="D234" s="45">
        <v>2</v>
      </c>
      <c r="E234" s="46" t="s">
        <v>345</v>
      </c>
      <c r="F234" s="46" t="s">
        <v>146</v>
      </c>
      <c r="G234" s="48">
        <f t="shared" si="27"/>
        <v>2022.3</v>
      </c>
      <c r="H234" s="48">
        <f t="shared" si="27"/>
        <v>1404.8</v>
      </c>
    </row>
    <row r="235" spans="1:8" ht="23.25" customHeight="1" x14ac:dyDescent="0.2">
      <c r="A235" s="50" t="s">
        <v>135</v>
      </c>
      <c r="B235" s="24">
        <v>650</v>
      </c>
      <c r="C235" s="45">
        <v>5</v>
      </c>
      <c r="D235" s="45">
        <v>2</v>
      </c>
      <c r="E235" s="46" t="s">
        <v>345</v>
      </c>
      <c r="F235" s="46" t="s">
        <v>360</v>
      </c>
      <c r="G235" s="93">
        <f>2039.3-17</f>
        <v>2022.3</v>
      </c>
      <c r="H235" s="93">
        <f>1444.8-40</f>
        <v>1404.8</v>
      </c>
    </row>
    <row r="236" spans="1:8" ht="28.5" customHeight="1" x14ac:dyDescent="0.2">
      <c r="A236" s="50" t="s">
        <v>492</v>
      </c>
      <c r="B236" s="24">
        <v>650</v>
      </c>
      <c r="C236" s="45">
        <v>5</v>
      </c>
      <c r="D236" s="45">
        <v>2</v>
      </c>
      <c r="E236" s="46" t="s">
        <v>346</v>
      </c>
      <c r="F236" s="47"/>
      <c r="G236" s="48">
        <f t="shared" ref="G236:H238" si="28">G237</f>
        <v>63</v>
      </c>
      <c r="H236" s="48">
        <f t="shared" si="28"/>
        <v>63</v>
      </c>
    </row>
    <row r="237" spans="1:8" ht="33.75" customHeight="1" x14ac:dyDescent="0.2">
      <c r="A237" s="50" t="s">
        <v>285</v>
      </c>
      <c r="B237" s="24">
        <v>650</v>
      </c>
      <c r="C237" s="45">
        <v>5</v>
      </c>
      <c r="D237" s="45">
        <v>2</v>
      </c>
      <c r="E237" s="46" t="s">
        <v>346</v>
      </c>
      <c r="F237" s="47">
        <v>200</v>
      </c>
      <c r="G237" s="48">
        <f t="shared" si="28"/>
        <v>63</v>
      </c>
      <c r="H237" s="48">
        <f t="shared" si="28"/>
        <v>63</v>
      </c>
    </row>
    <row r="238" spans="1:8" ht="33.75" customHeight="1" x14ac:dyDescent="0.2">
      <c r="A238" s="50" t="s">
        <v>145</v>
      </c>
      <c r="B238" s="24">
        <v>650</v>
      </c>
      <c r="C238" s="45">
        <v>5</v>
      </c>
      <c r="D238" s="45">
        <v>2</v>
      </c>
      <c r="E238" s="46" t="s">
        <v>346</v>
      </c>
      <c r="F238" s="47">
        <v>240</v>
      </c>
      <c r="G238" s="48">
        <f t="shared" si="28"/>
        <v>63</v>
      </c>
      <c r="H238" s="48">
        <f t="shared" si="28"/>
        <v>63</v>
      </c>
    </row>
    <row r="239" spans="1:8" ht="33.75" customHeight="1" x14ac:dyDescent="0.2">
      <c r="A239" s="50" t="s">
        <v>141</v>
      </c>
      <c r="B239" s="24">
        <v>650</v>
      </c>
      <c r="C239" s="45">
        <v>5</v>
      </c>
      <c r="D239" s="45">
        <v>2</v>
      </c>
      <c r="E239" s="46" t="s">
        <v>346</v>
      </c>
      <c r="F239" s="46" t="s">
        <v>360</v>
      </c>
      <c r="G239" s="93">
        <v>63</v>
      </c>
      <c r="H239" s="93">
        <v>63</v>
      </c>
    </row>
    <row r="240" spans="1:8" ht="33.75" customHeight="1" x14ac:dyDescent="0.2">
      <c r="A240" s="49" t="s">
        <v>160</v>
      </c>
      <c r="B240" s="24">
        <v>650</v>
      </c>
      <c r="C240" s="45">
        <v>5</v>
      </c>
      <c r="D240" s="45">
        <v>2</v>
      </c>
      <c r="E240" s="46" t="s">
        <v>311</v>
      </c>
      <c r="F240" s="46" t="s">
        <v>143</v>
      </c>
      <c r="G240" s="48">
        <f t="shared" ref="G240:H244" si="29">G241</f>
        <v>200</v>
      </c>
      <c r="H240" s="48">
        <f t="shared" si="29"/>
        <v>200</v>
      </c>
    </row>
    <row r="241" spans="1:8" ht="22.5" x14ac:dyDescent="0.2">
      <c r="A241" s="49" t="s">
        <v>244</v>
      </c>
      <c r="B241" s="24">
        <v>650</v>
      </c>
      <c r="C241" s="45">
        <v>5</v>
      </c>
      <c r="D241" s="45">
        <v>2</v>
      </c>
      <c r="E241" s="46" t="s">
        <v>312</v>
      </c>
      <c r="F241" s="46" t="s">
        <v>143</v>
      </c>
      <c r="G241" s="48">
        <f t="shared" si="29"/>
        <v>200</v>
      </c>
      <c r="H241" s="48">
        <f t="shared" si="29"/>
        <v>200</v>
      </c>
    </row>
    <row r="242" spans="1:8" ht="24" customHeight="1" x14ac:dyDescent="0.2">
      <c r="A242" s="49" t="s">
        <v>245</v>
      </c>
      <c r="B242" s="24">
        <v>650</v>
      </c>
      <c r="C242" s="45">
        <v>5</v>
      </c>
      <c r="D242" s="45">
        <v>2</v>
      </c>
      <c r="E242" s="46" t="s">
        <v>313</v>
      </c>
      <c r="F242" s="46" t="s">
        <v>115</v>
      </c>
      <c r="G242" s="48">
        <f t="shared" si="29"/>
        <v>200</v>
      </c>
      <c r="H242" s="48">
        <f t="shared" si="29"/>
        <v>200</v>
      </c>
    </row>
    <row r="243" spans="1:8" ht="27.75" customHeight="1" x14ac:dyDescent="0.2">
      <c r="A243" s="50" t="s">
        <v>285</v>
      </c>
      <c r="B243" s="24">
        <v>650</v>
      </c>
      <c r="C243" s="45">
        <v>5</v>
      </c>
      <c r="D243" s="45">
        <v>2</v>
      </c>
      <c r="E243" s="46" t="s">
        <v>313</v>
      </c>
      <c r="F243" s="46" t="s">
        <v>144</v>
      </c>
      <c r="G243" s="48">
        <f t="shared" si="29"/>
        <v>200</v>
      </c>
      <c r="H243" s="48">
        <f t="shared" si="29"/>
        <v>200</v>
      </c>
    </row>
    <row r="244" spans="1:8" ht="27.75" customHeight="1" x14ac:dyDescent="0.2">
      <c r="A244" s="50" t="s">
        <v>145</v>
      </c>
      <c r="B244" s="24">
        <v>650</v>
      </c>
      <c r="C244" s="45">
        <v>5</v>
      </c>
      <c r="D244" s="45">
        <v>2</v>
      </c>
      <c r="E244" s="46" t="s">
        <v>313</v>
      </c>
      <c r="F244" s="46" t="s">
        <v>146</v>
      </c>
      <c r="G244" s="48">
        <f t="shared" si="29"/>
        <v>200</v>
      </c>
      <c r="H244" s="48">
        <f t="shared" si="29"/>
        <v>200</v>
      </c>
    </row>
    <row r="245" spans="1:8" ht="27.75" customHeight="1" x14ac:dyDescent="0.2">
      <c r="A245" s="50" t="s">
        <v>135</v>
      </c>
      <c r="B245" s="24">
        <v>650</v>
      </c>
      <c r="C245" s="45">
        <v>5</v>
      </c>
      <c r="D245" s="45">
        <v>2</v>
      </c>
      <c r="E245" s="46" t="s">
        <v>313</v>
      </c>
      <c r="F245" s="46">
        <v>244</v>
      </c>
      <c r="G245" s="48">
        <v>200</v>
      </c>
      <c r="H245" s="48">
        <v>200</v>
      </c>
    </row>
    <row r="246" spans="1:8" ht="27.75" customHeight="1" x14ac:dyDescent="0.2">
      <c r="A246" s="49" t="s">
        <v>224</v>
      </c>
      <c r="B246" s="24">
        <v>650</v>
      </c>
      <c r="C246" s="45">
        <v>5</v>
      </c>
      <c r="D246" s="45">
        <v>2</v>
      </c>
      <c r="E246" s="46" t="s">
        <v>314</v>
      </c>
      <c r="F246" s="46" t="s">
        <v>143</v>
      </c>
      <c r="G246" s="48">
        <f t="shared" ref="G246:H250" si="30">G247</f>
        <v>120</v>
      </c>
      <c r="H246" s="48">
        <f t="shared" si="30"/>
        <v>120</v>
      </c>
    </row>
    <row r="247" spans="1:8" ht="22.5" x14ac:dyDescent="0.2">
      <c r="A247" s="49" t="s">
        <v>246</v>
      </c>
      <c r="B247" s="24">
        <v>650</v>
      </c>
      <c r="C247" s="45">
        <v>5</v>
      </c>
      <c r="D247" s="45">
        <v>2</v>
      </c>
      <c r="E247" s="46" t="s">
        <v>315</v>
      </c>
      <c r="F247" s="46" t="s">
        <v>143</v>
      </c>
      <c r="G247" s="48">
        <f t="shared" si="30"/>
        <v>120</v>
      </c>
      <c r="H247" s="48">
        <f t="shared" si="30"/>
        <v>120</v>
      </c>
    </row>
    <row r="248" spans="1:8" ht="11.25" customHeight="1" x14ac:dyDescent="0.2">
      <c r="A248" s="49" t="s">
        <v>212</v>
      </c>
      <c r="B248" s="24">
        <v>650</v>
      </c>
      <c r="C248" s="45">
        <v>5</v>
      </c>
      <c r="D248" s="45">
        <v>2</v>
      </c>
      <c r="E248" s="46" t="s">
        <v>316</v>
      </c>
      <c r="F248" s="46" t="s">
        <v>115</v>
      </c>
      <c r="G248" s="48">
        <f t="shared" si="30"/>
        <v>120</v>
      </c>
      <c r="H248" s="48">
        <f t="shared" si="30"/>
        <v>120</v>
      </c>
    </row>
    <row r="249" spans="1:8" ht="22.5" customHeight="1" x14ac:dyDescent="0.2">
      <c r="A249" s="50" t="s">
        <v>285</v>
      </c>
      <c r="B249" s="24">
        <v>650</v>
      </c>
      <c r="C249" s="45">
        <v>5</v>
      </c>
      <c r="D249" s="45">
        <v>2</v>
      </c>
      <c r="E249" s="46" t="s">
        <v>316</v>
      </c>
      <c r="F249" s="46" t="s">
        <v>144</v>
      </c>
      <c r="G249" s="48">
        <f t="shared" si="30"/>
        <v>120</v>
      </c>
      <c r="H249" s="48">
        <f t="shared" si="30"/>
        <v>120</v>
      </c>
    </row>
    <row r="250" spans="1:8" ht="23.25" customHeight="1" x14ac:dyDescent="0.2">
      <c r="A250" s="50" t="s">
        <v>145</v>
      </c>
      <c r="B250" s="24">
        <v>650</v>
      </c>
      <c r="C250" s="45">
        <v>5</v>
      </c>
      <c r="D250" s="45">
        <v>2</v>
      </c>
      <c r="E250" s="46" t="s">
        <v>316</v>
      </c>
      <c r="F250" s="46" t="s">
        <v>146</v>
      </c>
      <c r="G250" s="48">
        <f t="shared" si="30"/>
        <v>120</v>
      </c>
      <c r="H250" s="48">
        <f t="shared" si="30"/>
        <v>120</v>
      </c>
    </row>
    <row r="251" spans="1:8" ht="27.75" customHeight="1" x14ac:dyDescent="0.2">
      <c r="A251" s="50" t="s">
        <v>135</v>
      </c>
      <c r="B251" s="24">
        <v>650</v>
      </c>
      <c r="C251" s="45">
        <v>5</v>
      </c>
      <c r="D251" s="45">
        <v>2</v>
      </c>
      <c r="E251" s="46" t="s">
        <v>316</v>
      </c>
      <c r="F251" s="46">
        <v>244</v>
      </c>
      <c r="G251" s="48">
        <v>120</v>
      </c>
      <c r="H251" s="48">
        <v>120</v>
      </c>
    </row>
    <row r="252" spans="1:8" ht="27.75" customHeight="1" x14ac:dyDescent="0.2">
      <c r="A252" s="44" t="s">
        <v>46</v>
      </c>
      <c r="B252" s="24">
        <v>650</v>
      </c>
      <c r="C252" s="45">
        <v>5</v>
      </c>
      <c r="D252" s="45">
        <v>3</v>
      </c>
      <c r="E252" s="46" t="s">
        <v>143</v>
      </c>
      <c r="F252" s="46" t="s">
        <v>143</v>
      </c>
      <c r="G252" s="48">
        <f>G253</f>
        <v>1440</v>
      </c>
      <c r="H252" s="48">
        <f>H253</f>
        <v>1470</v>
      </c>
    </row>
    <row r="253" spans="1:8" ht="27.75" customHeight="1" x14ac:dyDescent="0.2">
      <c r="A253" s="49" t="s">
        <v>484</v>
      </c>
      <c r="B253" s="24">
        <v>650</v>
      </c>
      <c r="C253" s="45">
        <v>5</v>
      </c>
      <c r="D253" s="45">
        <v>3</v>
      </c>
      <c r="E253" s="46">
        <v>2400000000</v>
      </c>
      <c r="F253" s="46" t="s">
        <v>143</v>
      </c>
      <c r="G253" s="48">
        <f>G254+G259+G264+G273</f>
        <v>1440</v>
      </c>
      <c r="H253" s="48">
        <f>H254+H259+H264+H273</f>
        <v>1470</v>
      </c>
    </row>
    <row r="254" spans="1:8" ht="22.5" x14ac:dyDescent="0.2">
      <c r="A254" s="49" t="s">
        <v>225</v>
      </c>
      <c r="B254" s="24">
        <v>650</v>
      </c>
      <c r="C254" s="45">
        <v>5</v>
      </c>
      <c r="D254" s="45">
        <v>3</v>
      </c>
      <c r="E254" s="46">
        <v>2400100000</v>
      </c>
      <c r="F254" s="46" t="s">
        <v>143</v>
      </c>
      <c r="G254" s="48">
        <f t="shared" ref="G254:H257" si="31">G255</f>
        <v>400</v>
      </c>
      <c r="H254" s="48">
        <f t="shared" si="31"/>
        <v>400</v>
      </c>
    </row>
    <row r="255" spans="1:8" ht="35.25" customHeight="1" x14ac:dyDescent="0.2">
      <c r="A255" s="49" t="s">
        <v>212</v>
      </c>
      <c r="B255" s="24">
        <v>650</v>
      </c>
      <c r="C255" s="45">
        <v>5</v>
      </c>
      <c r="D255" s="45">
        <v>3</v>
      </c>
      <c r="E255" s="46">
        <v>2400199990</v>
      </c>
      <c r="F255" s="46" t="s">
        <v>115</v>
      </c>
      <c r="G255" s="48">
        <f t="shared" si="31"/>
        <v>400</v>
      </c>
      <c r="H255" s="48">
        <f t="shared" si="31"/>
        <v>400</v>
      </c>
    </row>
    <row r="256" spans="1:8" ht="25.5" customHeight="1" x14ac:dyDescent="0.2">
      <c r="A256" s="50" t="s">
        <v>285</v>
      </c>
      <c r="B256" s="24">
        <v>650</v>
      </c>
      <c r="C256" s="45">
        <v>5</v>
      </c>
      <c r="D256" s="45">
        <v>3</v>
      </c>
      <c r="E256" s="46">
        <v>2400199990</v>
      </c>
      <c r="F256" s="46" t="s">
        <v>144</v>
      </c>
      <c r="G256" s="48">
        <f t="shared" si="31"/>
        <v>400</v>
      </c>
      <c r="H256" s="48">
        <f t="shared" si="31"/>
        <v>400</v>
      </c>
    </row>
    <row r="257" spans="1:8" ht="25.5" customHeight="1" x14ac:dyDescent="0.2">
      <c r="A257" s="50" t="s">
        <v>145</v>
      </c>
      <c r="B257" s="24">
        <v>650</v>
      </c>
      <c r="C257" s="45">
        <v>5</v>
      </c>
      <c r="D257" s="45">
        <v>3</v>
      </c>
      <c r="E257" s="46">
        <v>2400199990</v>
      </c>
      <c r="F257" s="46" t="s">
        <v>146</v>
      </c>
      <c r="G257" s="48">
        <f t="shared" si="31"/>
        <v>400</v>
      </c>
      <c r="H257" s="48">
        <f t="shared" si="31"/>
        <v>400</v>
      </c>
    </row>
    <row r="258" spans="1:8" ht="25.5" customHeight="1" x14ac:dyDescent="0.2">
      <c r="A258" s="50" t="s">
        <v>135</v>
      </c>
      <c r="B258" s="24">
        <v>650</v>
      </c>
      <c r="C258" s="45">
        <v>5</v>
      </c>
      <c r="D258" s="45">
        <v>3</v>
      </c>
      <c r="E258" s="46">
        <v>2400199990</v>
      </c>
      <c r="F258" s="46">
        <v>244</v>
      </c>
      <c r="G258" s="48">
        <v>400</v>
      </c>
      <c r="H258" s="48">
        <v>400</v>
      </c>
    </row>
    <row r="259" spans="1:8" ht="33.75" x14ac:dyDescent="0.2">
      <c r="A259" s="49" t="s">
        <v>226</v>
      </c>
      <c r="B259" s="24">
        <v>650</v>
      </c>
      <c r="C259" s="45">
        <v>5</v>
      </c>
      <c r="D259" s="45">
        <v>3</v>
      </c>
      <c r="E259" s="46">
        <v>2400200000</v>
      </c>
      <c r="F259" s="46" t="s">
        <v>143</v>
      </c>
      <c r="G259" s="48">
        <f t="shared" ref="G259:H262" si="32">G260</f>
        <v>250</v>
      </c>
      <c r="H259" s="48">
        <f t="shared" si="32"/>
        <v>250</v>
      </c>
    </row>
    <row r="260" spans="1:8" ht="22.5" customHeight="1" x14ac:dyDescent="0.2">
      <c r="A260" s="49" t="s">
        <v>212</v>
      </c>
      <c r="B260" s="24">
        <v>650</v>
      </c>
      <c r="C260" s="45">
        <v>5</v>
      </c>
      <c r="D260" s="45">
        <v>3</v>
      </c>
      <c r="E260" s="46">
        <v>2400299990</v>
      </c>
      <c r="F260" s="46" t="s">
        <v>115</v>
      </c>
      <c r="G260" s="48">
        <f t="shared" si="32"/>
        <v>250</v>
      </c>
      <c r="H260" s="48">
        <f t="shared" si="32"/>
        <v>250</v>
      </c>
    </row>
    <row r="261" spans="1:8" ht="22.5" customHeight="1" x14ac:dyDescent="0.2">
      <c r="A261" s="50" t="s">
        <v>285</v>
      </c>
      <c r="B261" s="24">
        <v>650</v>
      </c>
      <c r="C261" s="45">
        <v>5</v>
      </c>
      <c r="D261" s="45">
        <v>3</v>
      </c>
      <c r="E261" s="46">
        <v>2400299990</v>
      </c>
      <c r="F261" s="46" t="s">
        <v>144</v>
      </c>
      <c r="G261" s="48">
        <f t="shared" si="32"/>
        <v>250</v>
      </c>
      <c r="H261" s="48">
        <f t="shared" si="32"/>
        <v>250</v>
      </c>
    </row>
    <row r="262" spans="1:8" ht="22.5" customHeight="1" x14ac:dyDescent="0.2">
      <c r="A262" s="50" t="s">
        <v>145</v>
      </c>
      <c r="B262" s="24">
        <v>650</v>
      </c>
      <c r="C262" s="45">
        <v>5</v>
      </c>
      <c r="D262" s="45">
        <v>3</v>
      </c>
      <c r="E262" s="46">
        <v>2400299990</v>
      </c>
      <c r="F262" s="46" t="s">
        <v>146</v>
      </c>
      <c r="G262" s="48">
        <f t="shared" si="32"/>
        <v>250</v>
      </c>
      <c r="H262" s="48">
        <f t="shared" si="32"/>
        <v>250</v>
      </c>
    </row>
    <row r="263" spans="1:8" ht="22.5" customHeight="1" x14ac:dyDescent="0.2">
      <c r="A263" s="50" t="s">
        <v>135</v>
      </c>
      <c r="B263" s="24">
        <v>650</v>
      </c>
      <c r="C263" s="45">
        <v>5</v>
      </c>
      <c r="D263" s="45">
        <v>3</v>
      </c>
      <c r="E263" s="46">
        <v>2400299990</v>
      </c>
      <c r="F263" s="46">
        <v>244</v>
      </c>
      <c r="G263" s="48">
        <v>250</v>
      </c>
      <c r="H263" s="48">
        <v>250</v>
      </c>
    </row>
    <row r="264" spans="1:8" ht="22.5" x14ac:dyDescent="0.2">
      <c r="A264" s="50" t="s">
        <v>227</v>
      </c>
      <c r="B264" s="24">
        <v>650</v>
      </c>
      <c r="C264" s="45">
        <v>5</v>
      </c>
      <c r="D264" s="45">
        <v>3</v>
      </c>
      <c r="E264" s="46">
        <v>2400300000</v>
      </c>
      <c r="F264" s="46"/>
      <c r="G264" s="48">
        <f>G265+G269</f>
        <v>0</v>
      </c>
      <c r="H264" s="48">
        <f>H265+H269</f>
        <v>0</v>
      </c>
    </row>
    <row r="265" spans="1:8" ht="22.5" x14ac:dyDescent="0.2">
      <c r="A265" s="49" t="s">
        <v>496</v>
      </c>
      <c r="B265" s="24">
        <v>650</v>
      </c>
      <c r="C265" s="45">
        <v>5</v>
      </c>
      <c r="D265" s="45">
        <v>3</v>
      </c>
      <c r="E265" s="46" t="s">
        <v>448</v>
      </c>
      <c r="F265" s="46" t="s">
        <v>115</v>
      </c>
      <c r="G265" s="48">
        <f t="shared" ref="G265:H267" si="33">G266</f>
        <v>0</v>
      </c>
      <c r="H265" s="48">
        <f t="shared" si="33"/>
        <v>0</v>
      </c>
    </row>
    <row r="266" spans="1:8" ht="22.5" x14ac:dyDescent="0.2">
      <c r="A266" s="50" t="s">
        <v>285</v>
      </c>
      <c r="B266" s="24">
        <v>650</v>
      </c>
      <c r="C266" s="45">
        <v>5</v>
      </c>
      <c r="D266" s="45">
        <v>3</v>
      </c>
      <c r="E266" s="46" t="s">
        <v>448</v>
      </c>
      <c r="F266" s="46" t="s">
        <v>144</v>
      </c>
      <c r="G266" s="48">
        <f t="shared" si="33"/>
        <v>0</v>
      </c>
      <c r="H266" s="48">
        <f t="shared" si="33"/>
        <v>0</v>
      </c>
    </row>
    <row r="267" spans="1:8" ht="22.5" x14ac:dyDescent="0.2">
      <c r="A267" s="50" t="s">
        <v>145</v>
      </c>
      <c r="B267" s="24">
        <v>650</v>
      </c>
      <c r="C267" s="45">
        <v>5</v>
      </c>
      <c r="D267" s="45">
        <v>3</v>
      </c>
      <c r="E267" s="46" t="s">
        <v>448</v>
      </c>
      <c r="F267" s="46" t="s">
        <v>146</v>
      </c>
      <c r="G267" s="48">
        <f t="shared" si="33"/>
        <v>0</v>
      </c>
      <c r="H267" s="48">
        <f t="shared" si="33"/>
        <v>0</v>
      </c>
    </row>
    <row r="268" spans="1:8" ht="22.5" x14ac:dyDescent="0.2">
      <c r="A268" s="50" t="s">
        <v>135</v>
      </c>
      <c r="B268" s="24">
        <v>650</v>
      </c>
      <c r="C268" s="45">
        <v>5</v>
      </c>
      <c r="D268" s="45">
        <v>3</v>
      </c>
      <c r="E268" s="46" t="s">
        <v>448</v>
      </c>
      <c r="F268" s="46">
        <v>244</v>
      </c>
      <c r="G268" s="48">
        <v>0</v>
      </c>
      <c r="H268" s="48">
        <v>0</v>
      </c>
    </row>
    <row r="269" spans="1:8" ht="28.5" customHeight="1" x14ac:dyDescent="0.2">
      <c r="A269" s="49" t="s">
        <v>495</v>
      </c>
      <c r="B269" s="24">
        <v>650</v>
      </c>
      <c r="C269" s="45">
        <v>5</v>
      </c>
      <c r="D269" s="45">
        <v>3</v>
      </c>
      <c r="E269" s="46" t="s">
        <v>447</v>
      </c>
      <c r="F269" s="46" t="s">
        <v>115</v>
      </c>
      <c r="G269" s="48">
        <f t="shared" ref="G269:H271" si="34">G270</f>
        <v>0</v>
      </c>
      <c r="H269" s="48">
        <f t="shared" si="34"/>
        <v>0</v>
      </c>
    </row>
    <row r="270" spans="1:8" ht="22.5" customHeight="1" x14ac:dyDescent="0.2">
      <c r="A270" s="50" t="s">
        <v>285</v>
      </c>
      <c r="B270" s="24">
        <v>650</v>
      </c>
      <c r="C270" s="45">
        <v>5</v>
      </c>
      <c r="D270" s="45">
        <v>3</v>
      </c>
      <c r="E270" s="46" t="s">
        <v>447</v>
      </c>
      <c r="F270" s="46" t="s">
        <v>144</v>
      </c>
      <c r="G270" s="48">
        <f t="shared" si="34"/>
        <v>0</v>
      </c>
      <c r="H270" s="48">
        <f t="shared" si="34"/>
        <v>0</v>
      </c>
    </row>
    <row r="271" spans="1:8" ht="22.5" customHeight="1" x14ac:dyDescent="0.2">
      <c r="A271" s="50" t="s">
        <v>145</v>
      </c>
      <c r="B271" s="24">
        <v>650</v>
      </c>
      <c r="C271" s="45">
        <v>5</v>
      </c>
      <c r="D271" s="45">
        <v>3</v>
      </c>
      <c r="E271" s="46" t="s">
        <v>447</v>
      </c>
      <c r="F271" s="46" t="s">
        <v>146</v>
      </c>
      <c r="G271" s="48">
        <f t="shared" si="34"/>
        <v>0</v>
      </c>
      <c r="H271" s="48">
        <f t="shared" si="34"/>
        <v>0</v>
      </c>
    </row>
    <row r="272" spans="1:8" ht="22.5" customHeight="1" x14ac:dyDescent="0.2">
      <c r="A272" s="50" t="s">
        <v>135</v>
      </c>
      <c r="B272" s="24">
        <v>650</v>
      </c>
      <c r="C272" s="45">
        <v>5</v>
      </c>
      <c r="D272" s="45">
        <v>3</v>
      </c>
      <c r="E272" s="46" t="s">
        <v>447</v>
      </c>
      <c r="F272" s="46">
        <v>244</v>
      </c>
      <c r="G272" s="48">
        <v>0</v>
      </c>
      <c r="H272" s="48">
        <v>0</v>
      </c>
    </row>
    <row r="273" spans="1:8" ht="22.5" x14ac:dyDescent="0.2">
      <c r="A273" s="50" t="s">
        <v>347</v>
      </c>
      <c r="B273" s="24">
        <v>650</v>
      </c>
      <c r="C273" s="45">
        <v>5</v>
      </c>
      <c r="D273" s="45">
        <v>3</v>
      </c>
      <c r="E273" s="46" t="s">
        <v>348</v>
      </c>
      <c r="F273" s="46"/>
      <c r="G273" s="48">
        <f t="shared" ref="G273:H276" si="35">G274</f>
        <v>790</v>
      </c>
      <c r="H273" s="48">
        <f t="shared" si="35"/>
        <v>820</v>
      </c>
    </row>
    <row r="274" spans="1:8" ht="11.25" customHeight="1" x14ac:dyDescent="0.2">
      <c r="A274" s="50" t="s">
        <v>212</v>
      </c>
      <c r="B274" s="24">
        <v>650</v>
      </c>
      <c r="C274" s="45">
        <v>5</v>
      </c>
      <c r="D274" s="45">
        <v>3</v>
      </c>
      <c r="E274" s="46" t="s">
        <v>349</v>
      </c>
      <c r="F274" s="46" t="s">
        <v>115</v>
      </c>
      <c r="G274" s="48">
        <f t="shared" si="35"/>
        <v>790</v>
      </c>
      <c r="H274" s="48">
        <f t="shared" si="35"/>
        <v>820</v>
      </c>
    </row>
    <row r="275" spans="1:8" ht="11.25" customHeight="1" x14ac:dyDescent="0.2">
      <c r="A275" s="50" t="s">
        <v>285</v>
      </c>
      <c r="B275" s="24">
        <v>650</v>
      </c>
      <c r="C275" s="45">
        <v>5</v>
      </c>
      <c r="D275" s="45">
        <v>3</v>
      </c>
      <c r="E275" s="46" t="s">
        <v>349</v>
      </c>
      <c r="F275" s="46" t="s">
        <v>144</v>
      </c>
      <c r="G275" s="48">
        <f t="shared" si="35"/>
        <v>790</v>
      </c>
      <c r="H275" s="48">
        <f t="shared" si="35"/>
        <v>820</v>
      </c>
    </row>
    <row r="276" spans="1:8" ht="22.5" customHeight="1" x14ac:dyDescent="0.2">
      <c r="A276" s="50" t="s">
        <v>145</v>
      </c>
      <c r="B276" s="24">
        <v>650</v>
      </c>
      <c r="C276" s="45">
        <v>5</v>
      </c>
      <c r="D276" s="45">
        <v>3</v>
      </c>
      <c r="E276" s="46" t="s">
        <v>349</v>
      </c>
      <c r="F276" s="46" t="s">
        <v>146</v>
      </c>
      <c r="G276" s="48">
        <f t="shared" si="35"/>
        <v>790</v>
      </c>
      <c r="H276" s="48">
        <f t="shared" si="35"/>
        <v>820</v>
      </c>
    </row>
    <row r="277" spans="1:8" ht="24" customHeight="1" x14ac:dyDescent="0.2">
      <c r="A277" s="50" t="s">
        <v>135</v>
      </c>
      <c r="B277" s="24">
        <v>650</v>
      </c>
      <c r="C277" s="45">
        <v>5</v>
      </c>
      <c r="D277" s="45">
        <v>3</v>
      </c>
      <c r="E277" s="46" t="s">
        <v>349</v>
      </c>
      <c r="F277" s="46">
        <v>244</v>
      </c>
      <c r="G277" s="48">
        <v>790</v>
      </c>
      <c r="H277" s="48">
        <v>820</v>
      </c>
    </row>
    <row r="278" spans="1:8" ht="14.25" customHeight="1" x14ac:dyDescent="0.2">
      <c r="A278" s="44" t="s">
        <v>131</v>
      </c>
      <c r="B278" s="24">
        <v>650</v>
      </c>
      <c r="C278" s="45">
        <v>8</v>
      </c>
      <c r="D278" s="45">
        <v>0</v>
      </c>
      <c r="E278" s="46" t="s">
        <v>143</v>
      </c>
      <c r="F278" s="46" t="s">
        <v>143</v>
      </c>
      <c r="G278" s="48">
        <f>G279</f>
        <v>2170.8000000000002</v>
      </c>
      <c r="H278" s="48">
        <f>H279</f>
        <v>2160</v>
      </c>
    </row>
    <row r="279" spans="1:8" ht="11.25" customHeight="1" x14ac:dyDescent="0.2">
      <c r="A279" s="44" t="s">
        <v>47</v>
      </c>
      <c r="B279" s="24">
        <v>650</v>
      </c>
      <c r="C279" s="45">
        <v>8</v>
      </c>
      <c r="D279" s="45">
        <v>1</v>
      </c>
      <c r="E279" s="46" t="s">
        <v>143</v>
      </c>
      <c r="F279" s="46" t="s">
        <v>143</v>
      </c>
      <c r="G279" s="48">
        <f>G280</f>
        <v>2170.8000000000002</v>
      </c>
      <c r="H279" s="48">
        <f>H280</f>
        <v>2160</v>
      </c>
    </row>
    <row r="280" spans="1:8" ht="27.75" customHeight="1" x14ac:dyDescent="0.2">
      <c r="A280" s="49" t="s">
        <v>485</v>
      </c>
      <c r="B280" s="24">
        <v>650</v>
      </c>
      <c r="C280" s="45">
        <v>8</v>
      </c>
      <c r="D280" s="45">
        <v>1</v>
      </c>
      <c r="E280" s="46" t="s">
        <v>291</v>
      </c>
      <c r="F280" s="46" t="s">
        <v>143</v>
      </c>
      <c r="G280" s="48">
        <f>G281+G300</f>
        <v>2170.8000000000002</v>
      </c>
      <c r="H280" s="48">
        <f>H281+H300</f>
        <v>2160</v>
      </c>
    </row>
    <row r="281" spans="1:8" ht="37.5" customHeight="1" x14ac:dyDescent="0.2">
      <c r="A281" s="49" t="s">
        <v>228</v>
      </c>
      <c r="B281" s="24">
        <v>650</v>
      </c>
      <c r="C281" s="45">
        <v>8</v>
      </c>
      <c r="D281" s="45">
        <v>1</v>
      </c>
      <c r="E281" s="46" t="s">
        <v>292</v>
      </c>
      <c r="F281" s="46" t="s">
        <v>143</v>
      </c>
      <c r="G281" s="48">
        <f>G282</f>
        <v>1690.8</v>
      </c>
      <c r="H281" s="48">
        <f>H282</f>
        <v>1690</v>
      </c>
    </row>
    <row r="282" spans="1:8" ht="21.75" customHeight="1" x14ac:dyDescent="0.2">
      <c r="A282" s="49" t="s">
        <v>229</v>
      </c>
      <c r="B282" s="24">
        <v>650</v>
      </c>
      <c r="C282" s="45">
        <v>8</v>
      </c>
      <c r="D282" s="45">
        <v>1</v>
      </c>
      <c r="E282" s="46" t="s">
        <v>293</v>
      </c>
      <c r="F282" s="46"/>
      <c r="G282" s="48">
        <f>G283+G292+G296</f>
        <v>1690.8</v>
      </c>
      <c r="H282" s="48">
        <f>H283+H292+H296</f>
        <v>1690</v>
      </c>
    </row>
    <row r="283" spans="1:8" ht="30" customHeight="1" x14ac:dyDescent="0.2">
      <c r="A283" s="49" t="s">
        <v>209</v>
      </c>
      <c r="B283" s="24">
        <v>650</v>
      </c>
      <c r="C283" s="45">
        <v>8</v>
      </c>
      <c r="D283" s="45">
        <v>1</v>
      </c>
      <c r="E283" s="46" t="s">
        <v>294</v>
      </c>
      <c r="F283" s="46" t="s">
        <v>115</v>
      </c>
      <c r="G283" s="48">
        <f>G284+G289</f>
        <v>1678</v>
      </c>
      <c r="H283" s="48">
        <f>H284+H289</f>
        <v>1690</v>
      </c>
    </row>
    <row r="284" spans="1:8" ht="45" customHeight="1" x14ac:dyDescent="0.2">
      <c r="A284" s="13" t="s">
        <v>147</v>
      </c>
      <c r="B284" s="24">
        <v>650</v>
      </c>
      <c r="C284" s="45">
        <v>8</v>
      </c>
      <c r="D284" s="45">
        <v>1</v>
      </c>
      <c r="E284" s="46" t="s">
        <v>294</v>
      </c>
      <c r="F284" s="46" t="s">
        <v>148</v>
      </c>
      <c r="G284" s="48">
        <f>G285</f>
        <v>1360</v>
      </c>
      <c r="H284" s="48">
        <f>H285</f>
        <v>1360</v>
      </c>
    </row>
    <row r="285" spans="1:8" ht="13.5" customHeight="1" x14ac:dyDescent="0.2">
      <c r="A285" s="49" t="s">
        <v>149</v>
      </c>
      <c r="B285" s="24">
        <v>650</v>
      </c>
      <c r="C285" s="45">
        <v>8</v>
      </c>
      <c r="D285" s="45">
        <v>1</v>
      </c>
      <c r="E285" s="46" t="s">
        <v>294</v>
      </c>
      <c r="F285" s="46" t="s">
        <v>150</v>
      </c>
      <c r="G285" s="48">
        <f>G286+G287+G288</f>
        <v>1360</v>
      </c>
      <c r="H285" s="48">
        <f>H286+H287+H288</f>
        <v>1360</v>
      </c>
    </row>
    <row r="286" spans="1:8" ht="12" customHeight="1" x14ac:dyDescent="0.2">
      <c r="A286" s="50" t="s">
        <v>252</v>
      </c>
      <c r="B286" s="24">
        <v>650</v>
      </c>
      <c r="C286" s="45">
        <v>8</v>
      </c>
      <c r="D286" s="45">
        <v>1</v>
      </c>
      <c r="E286" s="46" t="s">
        <v>294</v>
      </c>
      <c r="F286" s="46">
        <v>111</v>
      </c>
      <c r="G286" s="48">
        <v>1000</v>
      </c>
      <c r="H286" s="48">
        <v>1000</v>
      </c>
    </row>
    <row r="287" spans="1:8" ht="21.75" customHeight="1" x14ac:dyDescent="0.2">
      <c r="A287" s="50" t="s">
        <v>138</v>
      </c>
      <c r="B287" s="24">
        <v>650</v>
      </c>
      <c r="C287" s="45">
        <v>8</v>
      </c>
      <c r="D287" s="45">
        <v>1</v>
      </c>
      <c r="E287" s="46" t="s">
        <v>294</v>
      </c>
      <c r="F287" s="46">
        <v>112</v>
      </c>
      <c r="G287" s="48">
        <v>60</v>
      </c>
      <c r="H287" s="48">
        <v>60</v>
      </c>
    </row>
    <row r="288" spans="1:8" ht="33" customHeight="1" x14ac:dyDescent="0.2">
      <c r="A288" s="50" t="s">
        <v>253</v>
      </c>
      <c r="B288" s="24">
        <v>650</v>
      </c>
      <c r="C288" s="45">
        <v>8</v>
      </c>
      <c r="D288" s="45">
        <v>1</v>
      </c>
      <c r="E288" s="46" t="s">
        <v>294</v>
      </c>
      <c r="F288" s="46">
        <v>119</v>
      </c>
      <c r="G288" s="48">
        <v>300</v>
      </c>
      <c r="H288" s="48">
        <v>300</v>
      </c>
    </row>
    <row r="289" spans="1:8" ht="24.75" customHeight="1" x14ac:dyDescent="0.2">
      <c r="A289" s="50" t="s">
        <v>285</v>
      </c>
      <c r="B289" s="24">
        <v>650</v>
      </c>
      <c r="C289" s="45">
        <v>8</v>
      </c>
      <c r="D289" s="45">
        <v>1</v>
      </c>
      <c r="E289" s="46" t="s">
        <v>294</v>
      </c>
      <c r="F289" s="46" t="s">
        <v>144</v>
      </c>
      <c r="G289" s="48">
        <f>G290</f>
        <v>318</v>
      </c>
      <c r="H289" s="48">
        <f>H290</f>
        <v>330</v>
      </c>
    </row>
    <row r="290" spans="1:8" ht="22.5" customHeight="1" x14ac:dyDescent="0.2">
      <c r="A290" s="50" t="s">
        <v>145</v>
      </c>
      <c r="B290" s="24">
        <v>650</v>
      </c>
      <c r="C290" s="45">
        <v>8</v>
      </c>
      <c r="D290" s="45">
        <v>1</v>
      </c>
      <c r="E290" s="46" t="s">
        <v>294</v>
      </c>
      <c r="F290" s="46" t="s">
        <v>146</v>
      </c>
      <c r="G290" s="48">
        <f>G291</f>
        <v>318</v>
      </c>
      <c r="H290" s="48">
        <f>H291</f>
        <v>330</v>
      </c>
    </row>
    <row r="291" spans="1:8" ht="22.5" x14ac:dyDescent="0.2">
      <c r="A291" s="50" t="s">
        <v>135</v>
      </c>
      <c r="B291" s="24">
        <v>650</v>
      </c>
      <c r="C291" s="45">
        <v>8</v>
      </c>
      <c r="D291" s="45">
        <v>1</v>
      </c>
      <c r="E291" s="46" t="s">
        <v>294</v>
      </c>
      <c r="F291" s="46">
        <v>244</v>
      </c>
      <c r="G291" s="48">
        <v>318</v>
      </c>
      <c r="H291" s="48">
        <v>330</v>
      </c>
    </row>
    <row r="292" spans="1:8" ht="45" customHeight="1" x14ac:dyDescent="0.2">
      <c r="A292" s="49" t="s">
        <v>490</v>
      </c>
      <c r="B292" s="24">
        <v>650</v>
      </c>
      <c r="C292" s="45">
        <v>8</v>
      </c>
      <c r="D292" s="45">
        <v>1</v>
      </c>
      <c r="E292" s="46" t="s">
        <v>295</v>
      </c>
      <c r="F292" s="46" t="s">
        <v>115</v>
      </c>
      <c r="G292" s="48">
        <f t="shared" ref="G292:H294" si="36">G293</f>
        <v>10.199999999999999</v>
      </c>
      <c r="H292" s="48">
        <f t="shared" si="36"/>
        <v>0</v>
      </c>
    </row>
    <row r="293" spans="1:8" ht="22.5" customHeight="1" x14ac:dyDescent="0.2">
      <c r="A293" s="50" t="s">
        <v>285</v>
      </c>
      <c r="B293" s="24">
        <v>650</v>
      </c>
      <c r="C293" s="45">
        <v>8</v>
      </c>
      <c r="D293" s="45">
        <v>1</v>
      </c>
      <c r="E293" s="46" t="s">
        <v>295</v>
      </c>
      <c r="F293" s="46" t="s">
        <v>144</v>
      </c>
      <c r="G293" s="48">
        <f t="shared" si="36"/>
        <v>10.199999999999999</v>
      </c>
      <c r="H293" s="48">
        <f t="shared" si="36"/>
        <v>0</v>
      </c>
    </row>
    <row r="294" spans="1:8" ht="22.5" customHeight="1" x14ac:dyDescent="0.2">
      <c r="A294" s="50" t="s">
        <v>145</v>
      </c>
      <c r="B294" s="24">
        <v>650</v>
      </c>
      <c r="C294" s="45">
        <v>8</v>
      </c>
      <c r="D294" s="45">
        <v>1</v>
      </c>
      <c r="E294" s="46" t="s">
        <v>295</v>
      </c>
      <c r="F294" s="46" t="s">
        <v>146</v>
      </c>
      <c r="G294" s="48">
        <f t="shared" si="36"/>
        <v>10.199999999999999</v>
      </c>
      <c r="H294" s="48">
        <f t="shared" si="36"/>
        <v>0</v>
      </c>
    </row>
    <row r="295" spans="1:8" ht="22.5" x14ac:dyDescent="0.2">
      <c r="A295" s="50" t="s">
        <v>135</v>
      </c>
      <c r="B295" s="24">
        <v>650</v>
      </c>
      <c r="C295" s="45">
        <v>8</v>
      </c>
      <c r="D295" s="45">
        <v>1</v>
      </c>
      <c r="E295" s="46" t="s">
        <v>295</v>
      </c>
      <c r="F295" s="46">
        <v>244</v>
      </c>
      <c r="G295" s="48">
        <v>10.199999999999999</v>
      </c>
      <c r="H295" s="48">
        <v>0</v>
      </c>
    </row>
    <row r="296" spans="1:8" ht="11.25" customHeight="1" x14ac:dyDescent="0.2">
      <c r="A296" s="50" t="s">
        <v>494</v>
      </c>
      <c r="B296" s="24">
        <v>650</v>
      </c>
      <c r="C296" s="45">
        <v>8</v>
      </c>
      <c r="D296" s="45">
        <v>1</v>
      </c>
      <c r="E296" s="46" t="s">
        <v>350</v>
      </c>
      <c r="F296" s="47" t="s">
        <v>143</v>
      </c>
      <c r="G296" s="48">
        <f t="shared" ref="G296:H298" si="37">G297</f>
        <v>2.6</v>
      </c>
      <c r="H296" s="48">
        <f t="shared" si="37"/>
        <v>0</v>
      </c>
    </row>
    <row r="297" spans="1:8" ht="26.25" customHeight="1" x14ac:dyDescent="0.2">
      <c r="A297" s="50" t="s">
        <v>285</v>
      </c>
      <c r="B297" s="24">
        <v>650</v>
      </c>
      <c r="C297" s="45">
        <v>8</v>
      </c>
      <c r="D297" s="45">
        <v>1</v>
      </c>
      <c r="E297" s="46" t="s">
        <v>350</v>
      </c>
      <c r="F297" s="47" t="s">
        <v>144</v>
      </c>
      <c r="G297" s="48">
        <f t="shared" si="37"/>
        <v>2.6</v>
      </c>
      <c r="H297" s="48">
        <f t="shared" si="37"/>
        <v>0</v>
      </c>
    </row>
    <row r="298" spans="1:8" ht="26.25" customHeight="1" x14ac:dyDescent="0.2">
      <c r="A298" s="50" t="s">
        <v>145</v>
      </c>
      <c r="B298" s="24">
        <v>650</v>
      </c>
      <c r="C298" s="45">
        <v>8</v>
      </c>
      <c r="D298" s="45">
        <v>1</v>
      </c>
      <c r="E298" s="46" t="s">
        <v>350</v>
      </c>
      <c r="F298" s="47" t="s">
        <v>146</v>
      </c>
      <c r="G298" s="48">
        <f t="shared" si="37"/>
        <v>2.6</v>
      </c>
      <c r="H298" s="48">
        <f t="shared" si="37"/>
        <v>0</v>
      </c>
    </row>
    <row r="299" spans="1:8" ht="26.25" customHeight="1" x14ac:dyDescent="0.2">
      <c r="A299" s="50" t="s">
        <v>135</v>
      </c>
      <c r="B299" s="24">
        <v>650</v>
      </c>
      <c r="C299" s="45">
        <v>8</v>
      </c>
      <c r="D299" s="45">
        <v>1</v>
      </c>
      <c r="E299" s="46" t="s">
        <v>350</v>
      </c>
      <c r="F299" s="46" t="s">
        <v>359</v>
      </c>
      <c r="G299" s="48">
        <v>2.6</v>
      </c>
      <c r="H299" s="48">
        <v>0</v>
      </c>
    </row>
    <row r="300" spans="1:8" ht="16.5" customHeight="1" x14ac:dyDescent="0.2">
      <c r="A300" s="49" t="s">
        <v>230</v>
      </c>
      <c r="B300" s="24">
        <v>650</v>
      </c>
      <c r="C300" s="45">
        <v>8</v>
      </c>
      <c r="D300" s="45">
        <v>1</v>
      </c>
      <c r="E300" s="46" t="s">
        <v>296</v>
      </c>
      <c r="F300" s="46" t="s">
        <v>143</v>
      </c>
      <c r="G300" s="48">
        <f>G301</f>
        <v>480</v>
      </c>
      <c r="H300" s="48">
        <f>H301</f>
        <v>470</v>
      </c>
    </row>
    <row r="301" spans="1:8" ht="29.25" customHeight="1" x14ac:dyDescent="0.2">
      <c r="A301" s="49" t="s">
        <v>231</v>
      </c>
      <c r="B301" s="24">
        <v>650</v>
      </c>
      <c r="C301" s="45">
        <v>8</v>
      </c>
      <c r="D301" s="45">
        <v>1</v>
      </c>
      <c r="E301" s="46" t="s">
        <v>298</v>
      </c>
      <c r="F301" s="46" t="s">
        <v>143</v>
      </c>
      <c r="G301" s="48">
        <f>G302</f>
        <v>480</v>
      </c>
      <c r="H301" s="48">
        <f>H302</f>
        <v>470</v>
      </c>
    </row>
    <row r="302" spans="1:8" ht="22.5" x14ac:dyDescent="0.2">
      <c r="A302" s="49" t="s">
        <v>209</v>
      </c>
      <c r="B302" s="24">
        <v>650</v>
      </c>
      <c r="C302" s="45">
        <v>8</v>
      </c>
      <c r="D302" s="45">
        <v>1</v>
      </c>
      <c r="E302" s="46" t="s">
        <v>297</v>
      </c>
      <c r="F302" s="46" t="s">
        <v>115</v>
      </c>
      <c r="G302" s="48">
        <f>G303+G308</f>
        <v>480</v>
      </c>
      <c r="H302" s="48">
        <f>H303+H308</f>
        <v>470</v>
      </c>
    </row>
    <row r="303" spans="1:8" ht="45" x14ac:dyDescent="0.2">
      <c r="A303" s="13" t="s">
        <v>147</v>
      </c>
      <c r="B303" s="24">
        <v>650</v>
      </c>
      <c r="C303" s="45">
        <v>8</v>
      </c>
      <c r="D303" s="45">
        <v>1</v>
      </c>
      <c r="E303" s="46" t="s">
        <v>297</v>
      </c>
      <c r="F303" s="46" t="s">
        <v>148</v>
      </c>
      <c r="G303" s="48">
        <f>G304</f>
        <v>280</v>
      </c>
      <c r="H303" s="48">
        <f>H304</f>
        <v>220</v>
      </c>
    </row>
    <row r="304" spans="1:8" ht="22.5" customHeight="1" x14ac:dyDescent="0.2">
      <c r="A304" s="49" t="s">
        <v>149</v>
      </c>
      <c r="B304" s="24">
        <v>650</v>
      </c>
      <c r="C304" s="45">
        <v>8</v>
      </c>
      <c r="D304" s="45">
        <v>1</v>
      </c>
      <c r="E304" s="46" t="s">
        <v>297</v>
      </c>
      <c r="F304" s="46" t="s">
        <v>150</v>
      </c>
      <c r="G304" s="48">
        <f t="shared" ref="G304:H304" si="38">G305+G306+G307</f>
        <v>280</v>
      </c>
      <c r="H304" s="48">
        <f t="shared" si="38"/>
        <v>220</v>
      </c>
    </row>
    <row r="305" spans="1:8" ht="22.5" customHeight="1" x14ac:dyDescent="0.2">
      <c r="A305" s="50" t="s">
        <v>252</v>
      </c>
      <c r="B305" s="24">
        <v>650</v>
      </c>
      <c r="C305" s="45">
        <v>8</v>
      </c>
      <c r="D305" s="45">
        <v>1</v>
      </c>
      <c r="E305" s="46" t="s">
        <v>297</v>
      </c>
      <c r="F305" s="46">
        <v>111</v>
      </c>
      <c r="G305" s="48">
        <v>170</v>
      </c>
      <c r="H305" s="48">
        <v>170</v>
      </c>
    </row>
    <row r="306" spans="1:8" ht="22.5" x14ac:dyDescent="0.2">
      <c r="A306" s="50" t="s">
        <v>138</v>
      </c>
      <c r="B306" s="24">
        <v>650</v>
      </c>
      <c r="C306" s="45">
        <v>8</v>
      </c>
      <c r="D306" s="45">
        <v>1</v>
      </c>
      <c r="E306" s="46" t="s">
        <v>297</v>
      </c>
      <c r="F306" s="46">
        <v>112</v>
      </c>
      <c r="G306" s="48">
        <v>60</v>
      </c>
      <c r="H306" s="48">
        <v>0</v>
      </c>
    </row>
    <row r="307" spans="1:8" ht="11.25" customHeight="1" x14ac:dyDescent="0.2">
      <c r="A307" s="50" t="s">
        <v>253</v>
      </c>
      <c r="B307" s="24">
        <v>650</v>
      </c>
      <c r="C307" s="45">
        <v>8</v>
      </c>
      <c r="D307" s="45">
        <v>1</v>
      </c>
      <c r="E307" s="46" t="s">
        <v>297</v>
      </c>
      <c r="F307" s="46">
        <v>119</v>
      </c>
      <c r="G307" s="48">
        <v>50</v>
      </c>
      <c r="H307" s="48">
        <v>50</v>
      </c>
    </row>
    <row r="308" spans="1:8" ht="11.25" customHeight="1" x14ac:dyDescent="0.2">
      <c r="A308" s="50" t="s">
        <v>285</v>
      </c>
      <c r="B308" s="24">
        <v>650</v>
      </c>
      <c r="C308" s="45">
        <v>8</v>
      </c>
      <c r="D308" s="45">
        <v>1</v>
      </c>
      <c r="E308" s="46" t="s">
        <v>297</v>
      </c>
      <c r="F308" s="46" t="s">
        <v>144</v>
      </c>
      <c r="G308" s="48">
        <f>G309</f>
        <v>200</v>
      </c>
      <c r="H308" s="48">
        <f>H309</f>
        <v>250</v>
      </c>
    </row>
    <row r="309" spans="1:8" ht="30" customHeight="1" x14ac:dyDescent="0.2">
      <c r="A309" s="50" t="s">
        <v>145</v>
      </c>
      <c r="B309" s="24">
        <v>650</v>
      </c>
      <c r="C309" s="45">
        <v>8</v>
      </c>
      <c r="D309" s="45">
        <v>1</v>
      </c>
      <c r="E309" s="46" t="s">
        <v>297</v>
      </c>
      <c r="F309" s="46" t="s">
        <v>146</v>
      </c>
      <c r="G309" s="48">
        <f>G310</f>
        <v>200</v>
      </c>
      <c r="H309" s="48">
        <f>H310</f>
        <v>250</v>
      </c>
    </row>
    <row r="310" spans="1:8" ht="15" customHeight="1" x14ac:dyDescent="0.2">
      <c r="A310" s="50" t="s">
        <v>135</v>
      </c>
      <c r="B310" s="24">
        <v>650</v>
      </c>
      <c r="C310" s="45">
        <v>8</v>
      </c>
      <c r="D310" s="45">
        <v>1</v>
      </c>
      <c r="E310" s="46" t="s">
        <v>297</v>
      </c>
      <c r="F310" s="46">
        <v>244</v>
      </c>
      <c r="G310" s="93">
        <v>200</v>
      </c>
      <c r="H310" s="93">
        <v>250</v>
      </c>
    </row>
    <row r="311" spans="1:8" ht="31.5" customHeight="1" x14ac:dyDescent="0.2">
      <c r="A311" s="44" t="s">
        <v>132</v>
      </c>
      <c r="B311" s="24">
        <v>650</v>
      </c>
      <c r="C311" s="45">
        <v>11</v>
      </c>
      <c r="D311" s="45">
        <v>0</v>
      </c>
      <c r="E311" s="46" t="s">
        <v>143</v>
      </c>
      <c r="F311" s="46" t="s">
        <v>143</v>
      </c>
      <c r="G311" s="48">
        <f t="shared" ref="G311:H315" si="39">G312</f>
        <v>5724.5</v>
      </c>
      <c r="H311" s="48">
        <f t="shared" si="39"/>
        <v>5826.5</v>
      </c>
    </row>
    <row r="312" spans="1:8" ht="32.25" customHeight="1" x14ac:dyDescent="0.2">
      <c r="A312" s="44" t="s">
        <v>48</v>
      </c>
      <c r="B312" s="24">
        <v>650</v>
      </c>
      <c r="C312" s="45">
        <v>11</v>
      </c>
      <c r="D312" s="45">
        <v>1</v>
      </c>
      <c r="E312" s="46" t="s">
        <v>143</v>
      </c>
      <c r="F312" s="46" t="s">
        <v>143</v>
      </c>
      <c r="G312" s="48">
        <f t="shared" si="39"/>
        <v>5724.5</v>
      </c>
      <c r="H312" s="48">
        <f t="shared" si="39"/>
        <v>5826.5</v>
      </c>
    </row>
    <row r="313" spans="1:8" ht="32.25" customHeight="1" x14ac:dyDescent="0.2">
      <c r="A313" s="49" t="s">
        <v>486</v>
      </c>
      <c r="B313" s="24">
        <v>650</v>
      </c>
      <c r="C313" s="45">
        <v>11</v>
      </c>
      <c r="D313" s="45">
        <v>1</v>
      </c>
      <c r="E313" s="46" t="s">
        <v>299</v>
      </c>
      <c r="F313" s="46" t="s">
        <v>143</v>
      </c>
      <c r="G313" s="48">
        <f t="shared" si="39"/>
        <v>5724.5</v>
      </c>
      <c r="H313" s="48">
        <f t="shared" si="39"/>
        <v>5826.5</v>
      </c>
    </row>
    <row r="314" spans="1:8" ht="32.25" customHeight="1" x14ac:dyDescent="0.2">
      <c r="A314" s="49" t="s">
        <v>151</v>
      </c>
      <c r="B314" s="24">
        <v>650</v>
      </c>
      <c r="C314" s="45">
        <v>11</v>
      </c>
      <c r="D314" s="45">
        <v>1</v>
      </c>
      <c r="E314" s="46" t="s">
        <v>300</v>
      </c>
      <c r="F314" s="46" t="s">
        <v>143</v>
      </c>
      <c r="G314" s="48">
        <f t="shared" si="39"/>
        <v>5724.5</v>
      </c>
      <c r="H314" s="48">
        <f t="shared" si="39"/>
        <v>5826.5</v>
      </c>
    </row>
    <row r="315" spans="1:8" ht="22.5" x14ac:dyDescent="0.2">
      <c r="A315" s="49" t="s">
        <v>232</v>
      </c>
      <c r="B315" s="24">
        <v>650</v>
      </c>
      <c r="C315" s="45">
        <v>11</v>
      </c>
      <c r="D315" s="45">
        <v>1</v>
      </c>
      <c r="E315" s="46" t="s">
        <v>301</v>
      </c>
      <c r="F315" s="46"/>
      <c r="G315" s="48">
        <f t="shared" si="39"/>
        <v>5724.5</v>
      </c>
      <c r="H315" s="48">
        <f t="shared" si="39"/>
        <v>5826.5</v>
      </c>
    </row>
    <row r="316" spans="1:8" ht="22.5" x14ac:dyDescent="0.2">
      <c r="A316" s="49" t="s">
        <v>209</v>
      </c>
      <c r="B316" s="24">
        <v>650</v>
      </c>
      <c r="C316" s="45">
        <v>11</v>
      </c>
      <c r="D316" s="45">
        <v>1</v>
      </c>
      <c r="E316" s="46" t="s">
        <v>302</v>
      </c>
      <c r="F316" s="46" t="s">
        <v>115</v>
      </c>
      <c r="G316" s="48">
        <f>G317+G322+G325</f>
        <v>5724.5</v>
      </c>
      <c r="H316" s="48">
        <f>H317+H322+H325</f>
        <v>5826.5</v>
      </c>
    </row>
    <row r="317" spans="1:8" ht="45" x14ac:dyDescent="0.2">
      <c r="A317" s="13" t="s">
        <v>147</v>
      </c>
      <c r="B317" s="24">
        <v>650</v>
      </c>
      <c r="C317" s="45">
        <v>11</v>
      </c>
      <c r="D317" s="45">
        <v>1</v>
      </c>
      <c r="E317" s="46" t="s">
        <v>302</v>
      </c>
      <c r="F317" s="46" t="s">
        <v>148</v>
      </c>
      <c r="G317" s="48">
        <f>G318</f>
        <v>4305</v>
      </c>
      <c r="H317" s="48">
        <f>H318</f>
        <v>4355</v>
      </c>
    </row>
    <row r="318" spans="1:8" ht="22.5" customHeight="1" x14ac:dyDescent="0.2">
      <c r="A318" s="49" t="s">
        <v>149</v>
      </c>
      <c r="B318" s="24">
        <v>650</v>
      </c>
      <c r="C318" s="45">
        <v>11</v>
      </c>
      <c r="D318" s="45">
        <v>1</v>
      </c>
      <c r="E318" s="46" t="s">
        <v>302</v>
      </c>
      <c r="F318" s="46" t="s">
        <v>150</v>
      </c>
      <c r="G318" s="48">
        <f>G319+G320+G321</f>
        <v>4305</v>
      </c>
      <c r="H318" s="48">
        <f>H319+H320+H321</f>
        <v>4355</v>
      </c>
    </row>
    <row r="319" spans="1:8" ht="22.5" customHeight="1" x14ac:dyDescent="0.2">
      <c r="A319" s="50" t="s">
        <v>252</v>
      </c>
      <c r="B319" s="24">
        <v>650</v>
      </c>
      <c r="C319" s="45">
        <v>11</v>
      </c>
      <c r="D319" s="45">
        <v>1</v>
      </c>
      <c r="E319" s="46" t="s">
        <v>302</v>
      </c>
      <c r="F319" s="46">
        <v>111</v>
      </c>
      <c r="G319" s="48">
        <v>3000</v>
      </c>
      <c r="H319" s="48">
        <v>3000</v>
      </c>
    </row>
    <row r="320" spans="1:8" ht="22.5" x14ac:dyDescent="0.2">
      <c r="A320" s="50" t="s">
        <v>138</v>
      </c>
      <c r="B320" s="24">
        <v>650</v>
      </c>
      <c r="C320" s="45">
        <v>11</v>
      </c>
      <c r="D320" s="45">
        <v>1</v>
      </c>
      <c r="E320" s="46" t="s">
        <v>302</v>
      </c>
      <c r="F320" s="46">
        <v>112</v>
      </c>
      <c r="G320" s="48">
        <v>385</v>
      </c>
      <c r="H320" s="48">
        <v>435</v>
      </c>
    </row>
    <row r="321" spans="1:8" ht="11.25" customHeight="1" x14ac:dyDescent="0.2">
      <c r="A321" s="50" t="s">
        <v>253</v>
      </c>
      <c r="B321" s="24">
        <v>650</v>
      </c>
      <c r="C321" s="45">
        <v>11</v>
      </c>
      <c r="D321" s="45">
        <v>1</v>
      </c>
      <c r="E321" s="46" t="s">
        <v>302</v>
      </c>
      <c r="F321" s="46">
        <v>119</v>
      </c>
      <c r="G321" s="48">
        <v>920</v>
      </c>
      <c r="H321" s="48">
        <v>920</v>
      </c>
    </row>
    <row r="322" spans="1:8" ht="11.25" customHeight="1" x14ac:dyDescent="0.2">
      <c r="A322" s="50" t="s">
        <v>285</v>
      </c>
      <c r="B322" s="24">
        <v>650</v>
      </c>
      <c r="C322" s="45">
        <v>11</v>
      </c>
      <c r="D322" s="45">
        <v>1</v>
      </c>
      <c r="E322" s="46" t="s">
        <v>321</v>
      </c>
      <c r="F322" s="46" t="s">
        <v>144</v>
      </c>
      <c r="G322" s="48">
        <f>G323</f>
        <v>1417</v>
      </c>
      <c r="H322" s="48">
        <f>H323</f>
        <v>1467</v>
      </c>
    </row>
    <row r="323" spans="1:8" ht="22.5" x14ac:dyDescent="0.2">
      <c r="A323" s="50" t="s">
        <v>145</v>
      </c>
      <c r="B323" s="24">
        <v>650</v>
      </c>
      <c r="C323" s="45">
        <v>11</v>
      </c>
      <c r="D323" s="45">
        <v>1</v>
      </c>
      <c r="E323" s="46" t="s">
        <v>322</v>
      </c>
      <c r="F323" s="46" t="s">
        <v>146</v>
      </c>
      <c r="G323" s="48">
        <f>G324</f>
        <v>1417</v>
      </c>
      <c r="H323" s="48">
        <f>H324</f>
        <v>1467</v>
      </c>
    </row>
    <row r="324" spans="1:8" ht="22.5" x14ac:dyDescent="0.2">
      <c r="A324" s="50" t="s">
        <v>135</v>
      </c>
      <c r="B324" s="24">
        <v>650</v>
      </c>
      <c r="C324" s="45">
        <v>11</v>
      </c>
      <c r="D324" s="45">
        <v>1</v>
      </c>
      <c r="E324" s="46" t="s">
        <v>302</v>
      </c>
      <c r="F324" s="46">
        <v>244</v>
      </c>
      <c r="G324" s="48">
        <v>1417</v>
      </c>
      <c r="H324" s="48">
        <v>1467</v>
      </c>
    </row>
    <row r="325" spans="1:8" x14ac:dyDescent="0.2">
      <c r="A325" s="50" t="s">
        <v>154</v>
      </c>
      <c r="B325" s="24">
        <v>650</v>
      </c>
      <c r="C325" s="45">
        <v>11</v>
      </c>
      <c r="D325" s="45">
        <v>1</v>
      </c>
      <c r="E325" s="46" t="s">
        <v>321</v>
      </c>
      <c r="F325" s="46" t="s">
        <v>155</v>
      </c>
      <c r="G325" s="48">
        <f>G326</f>
        <v>2.5</v>
      </c>
      <c r="H325" s="48">
        <f>H326</f>
        <v>4.5</v>
      </c>
    </row>
    <row r="326" spans="1:8" x14ac:dyDescent="0.2">
      <c r="A326" s="50" t="s">
        <v>156</v>
      </c>
      <c r="B326" s="24">
        <v>650</v>
      </c>
      <c r="C326" s="45">
        <v>11</v>
      </c>
      <c r="D326" s="45">
        <v>1</v>
      </c>
      <c r="E326" s="46" t="s">
        <v>322</v>
      </c>
      <c r="F326" s="46" t="s">
        <v>157</v>
      </c>
      <c r="G326" s="48">
        <f>G327+G328+G329</f>
        <v>2.5</v>
      </c>
      <c r="H326" s="48">
        <f>H327+H328+H329</f>
        <v>4.5</v>
      </c>
    </row>
    <row r="327" spans="1:8" x14ac:dyDescent="0.2">
      <c r="A327" s="50" t="s">
        <v>254</v>
      </c>
      <c r="B327" s="24">
        <v>650</v>
      </c>
      <c r="C327" s="45">
        <v>11</v>
      </c>
      <c r="D327" s="45">
        <v>1</v>
      </c>
      <c r="E327" s="46" t="s">
        <v>302</v>
      </c>
      <c r="F327" s="46">
        <v>851</v>
      </c>
      <c r="G327" s="48">
        <v>0</v>
      </c>
      <c r="H327" s="48">
        <v>0</v>
      </c>
    </row>
    <row r="328" spans="1:8" x14ac:dyDescent="0.2">
      <c r="A328" s="50" t="s">
        <v>255</v>
      </c>
      <c r="B328" s="24">
        <v>650</v>
      </c>
      <c r="C328" s="45">
        <v>11</v>
      </c>
      <c r="D328" s="45">
        <v>1</v>
      </c>
      <c r="E328" s="46" t="s">
        <v>302</v>
      </c>
      <c r="F328" s="46">
        <v>852</v>
      </c>
      <c r="G328" s="48">
        <v>2.5</v>
      </c>
      <c r="H328" s="48">
        <v>4.5</v>
      </c>
    </row>
    <row r="329" spans="1:8" x14ac:dyDescent="0.2">
      <c r="A329" s="50" t="s">
        <v>353</v>
      </c>
      <c r="B329" s="24">
        <v>650</v>
      </c>
      <c r="C329" s="45">
        <v>11</v>
      </c>
      <c r="D329" s="45">
        <v>1</v>
      </c>
      <c r="E329" s="46" t="s">
        <v>302</v>
      </c>
      <c r="F329" s="95" t="s">
        <v>354</v>
      </c>
      <c r="G329" s="48">
        <v>0</v>
      </c>
      <c r="H329" s="48">
        <v>0</v>
      </c>
    </row>
    <row r="330" spans="1:8" ht="12" thickBot="1" x14ac:dyDescent="0.25">
      <c r="A330" s="58"/>
      <c r="B330" s="198"/>
      <c r="C330" s="59"/>
      <c r="D330" s="59"/>
      <c r="E330" s="60"/>
      <c r="F330" s="96" t="s">
        <v>352</v>
      </c>
      <c r="G330" s="62">
        <f>G6+G122+G131+G173+G212+G278+G311</f>
        <v>36002.199999999997</v>
      </c>
      <c r="H330" s="62">
        <f>H6+H122+H131+H173+H212+H278+H311</f>
        <v>36110.899999999994</v>
      </c>
    </row>
    <row r="331" spans="1:8" x14ac:dyDescent="0.2">
      <c r="A331" s="97"/>
      <c r="B331" s="97"/>
      <c r="C331" s="98"/>
      <c r="D331" s="98"/>
      <c r="E331" s="99"/>
      <c r="F331" s="100"/>
      <c r="G331" s="101"/>
    </row>
    <row r="332" spans="1:8" x14ac:dyDescent="0.2">
      <c r="G332" s="102"/>
    </row>
    <row r="333" spans="1:8" x14ac:dyDescent="0.2">
      <c r="G333" s="103"/>
    </row>
    <row r="335" spans="1:8" x14ac:dyDescent="0.2">
      <c r="G335" s="103"/>
    </row>
  </sheetData>
  <autoFilter ref="A5:G330"/>
  <mergeCells count="9">
    <mergeCell ref="G1:H1"/>
    <mergeCell ref="A2:G2"/>
    <mergeCell ref="A4:A5"/>
    <mergeCell ref="C4:C5"/>
    <mergeCell ref="D4:D5"/>
    <mergeCell ref="E4:E5"/>
    <mergeCell ref="F4:F5"/>
    <mergeCell ref="G4:H4"/>
    <mergeCell ref="B4:B5"/>
  </mergeCells>
  <pageMargins left="0" right="0" top="0" bottom="0" header="0" footer="0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zoomScaleNormal="110" workbookViewId="0">
      <selection activeCell="G21" sqref="G21"/>
    </sheetView>
  </sheetViews>
  <sheetFormatPr defaultRowHeight="15.75" x14ac:dyDescent="0.25"/>
  <cols>
    <col min="1" max="1" width="5.42578125" style="111" customWidth="1"/>
    <col min="2" max="2" width="66.140625" style="112" customWidth="1"/>
    <col min="3" max="3" width="17.7109375" style="115" customWidth="1"/>
    <col min="4" max="16384" width="9.140625" style="113"/>
  </cols>
  <sheetData>
    <row r="1" spans="1:3" ht="72.75" customHeight="1" x14ac:dyDescent="0.25">
      <c r="B1" s="125"/>
      <c r="C1" s="104" t="s">
        <v>440</v>
      </c>
    </row>
    <row r="2" spans="1:3" ht="42.75" customHeight="1" x14ac:dyDescent="0.25">
      <c r="A2" s="113"/>
      <c r="B2" s="114" t="s">
        <v>401</v>
      </c>
    </row>
    <row r="3" spans="1:3" ht="12.75" customHeight="1" x14ac:dyDescent="0.25">
      <c r="A3" s="113"/>
      <c r="B3" s="114"/>
      <c r="C3" s="116" t="s">
        <v>365</v>
      </c>
    </row>
    <row r="4" spans="1:3" s="5" customFormat="1" ht="15" x14ac:dyDescent="0.25">
      <c r="A4" s="20" t="s">
        <v>366</v>
      </c>
      <c r="B4" s="20" t="s">
        <v>367</v>
      </c>
      <c r="C4" s="20" t="s">
        <v>121</v>
      </c>
    </row>
    <row r="5" spans="1:3" s="5" customFormat="1" ht="15" x14ac:dyDescent="0.25">
      <c r="A5" s="20">
        <v>1</v>
      </c>
      <c r="B5" s="20">
        <v>2</v>
      </c>
      <c r="C5" s="20">
        <v>3</v>
      </c>
    </row>
    <row r="6" spans="1:3" x14ac:dyDescent="0.25">
      <c r="A6" s="117" t="s">
        <v>368</v>
      </c>
      <c r="B6" s="118" t="s">
        <v>369</v>
      </c>
      <c r="C6" s="119">
        <v>0</v>
      </c>
    </row>
    <row r="7" spans="1:3" x14ac:dyDescent="0.25">
      <c r="A7" s="117" t="s">
        <v>370</v>
      </c>
      <c r="B7" s="120" t="s">
        <v>371</v>
      </c>
      <c r="C7" s="119">
        <f>SUM(C8:C14)</f>
        <v>1955</v>
      </c>
    </row>
    <row r="8" spans="1:3" ht="33.75" x14ac:dyDescent="0.25">
      <c r="A8" s="121" t="s">
        <v>383</v>
      </c>
      <c r="B8" s="122" t="s">
        <v>388</v>
      </c>
      <c r="C8" s="124">
        <v>0</v>
      </c>
    </row>
    <row r="9" spans="1:3" ht="33.75" x14ac:dyDescent="0.25">
      <c r="A9" s="117" t="s">
        <v>372</v>
      </c>
      <c r="B9" s="122" t="s">
        <v>399</v>
      </c>
      <c r="C9" s="124">
        <v>0</v>
      </c>
    </row>
    <row r="10" spans="1:3" ht="33.75" x14ac:dyDescent="0.25">
      <c r="A10" s="121" t="s">
        <v>384</v>
      </c>
      <c r="B10" s="122" t="s">
        <v>389</v>
      </c>
      <c r="C10" s="124">
        <v>0</v>
      </c>
    </row>
    <row r="11" spans="1:3" ht="33.75" x14ac:dyDescent="0.25">
      <c r="A11" s="121" t="s">
        <v>385</v>
      </c>
      <c r="B11" s="122" t="s">
        <v>390</v>
      </c>
      <c r="C11" s="124">
        <v>0</v>
      </c>
    </row>
    <row r="12" spans="1:3" ht="67.5" x14ac:dyDescent="0.25">
      <c r="A12" s="117" t="s">
        <v>373</v>
      </c>
      <c r="B12" s="122" t="s">
        <v>391</v>
      </c>
      <c r="C12" s="124">
        <v>0</v>
      </c>
    </row>
    <row r="13" spans="1:3" ht="67.5" x14ac:dyDescent="0.25">
      <c r="A13" s="117" t="s">
        <v>374</v>
      </c>
      <c r="B13" s="122" t="s">
        <v>392</v>
      </c>
      <c r="C13" s="124">
        <v>0</v>
      </c>
    </row>
    <row r="14" spans="1:3" ht="33.75" x14ac:dyDescent="0.25">
      <c r="A14" s="117" t="s">
        <v>386</v>
      </c>
      <c r="B14" s="122" t="s">
        <v>387</v>
      </c>
      <c r="C14" s="124">
        <v>1955</v>
      </c>
    </row>
    <row r="15" spans="1:3" x14ac:dyDescent="0.25">
      <c r="A15" s="117"/>
      <c r="B15" s="123" t="s">
        <v>375</v>
      </c>
      <c r="C15" s="119">
        <f>C6+C7</f>
        <v>1955</v>
      </c>
    </row>
    <row r="16" spans="1:3" x14ac:dyDescent="0.25">
      <c r="A16" s="20"/>
      <c r="B16" s="123" t="s">
        <v>376</v>
      </c>
      <c r="C16" s="119">
        <f>C17</f>
        <v>1955</v>
      </c>
    </row>
    <row r="17" spans="1:3" x14ac:dyDescent="0.25">
      <c r="A17" s="20"/>
      <c r="B17" s="120" t="s">
        <v>377</v>
      </c>
      <c r="C17" s="124">
        <f>SUM(C18:C24)</f>
        <v>1955</v>
      </c>
    </row>
    <row r="18" spans="1:3" ht="33.75" x14ac:dyDescent="0.25">
      <c r="A18" s="117" t="s">
        <v>368</v>
      </c>
      <c r="B18" s="122" t="s">
        <v>393</v>
      </c>
      <c r="C18" s="124">
        <v>0</v>
      </c>
    </row>
    <row r="19" spans="1:3" ht="33.75" x14ac:dyDescent="0.25">
      <c r="A19" s="117" t="s">
        <v>370</v>
      </c>
      <c r="B19" s="122" t="s">
        <v>394</v>
      </c>
      <c r="C19" s="124">
        <v>0</v>
      </c>
    </row>
    <row r="20" spans="1:3" ht="33.75" x14ac:dyDescent="0.25">
      <c r="A20" s="117" t="s">
        <v>378</v>
      </c>
      <c r="B20" s="122" t="s">
        <v>395</v>
      </c>
      <c r="C20" s="124">
        <v>0</v>
      </c>
    </row>
    <row r="21" spans="1:3" x14ac:dyDescent="0.25">
      <c r="A21" s="117" t="s">
        <v>379</v>
      </c>
      <c r="B21" s="122" t="s">
        <v>396</v>
      </c>
      <c r="C21" s="124">
        <v>0</v>
      </c>
    </row>
    <row r="22" spans="1:3" ht="33.75" x14ac:dyDescent="0.25">
      <c r="A22" s="117" t="s">
        <v>380</v>
      </c>
      <c r="B22" s="122" t="s">
        <v>400</v>
      </c>
      <c r="C22" s="124">
        <v>0</v>
      </c>
    </row>
    <row r="23" spans="1:3" ht="22.5" x14ac:dyDescent="0.25">
      <c r="A23" s="117" t="s">
        <v>381</v>
      </c>
      <c r="B23" s="122" t="s">
        <v>397</v>
      </c>
      <c r="C23" s="124">
        <v>0</v>
      </c>
    </row>
    <row r="24" spans="1:3" ht="22.5" x14ac:dyDescent="0.25">
      <c r="A24" s="117" t="s">
        <v>382</v>
      </c>
      <c r="B24" s="122" t="s">
        <v>398</v>
      </c>
      <c r="C24" s="124">
        <v>1955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topLeftCell="A19" zoomScaleNormal="110" workbookViewId="0">
      <selection activeCell="I16" sqref="I16"/>
    </sheetView>
  </sheetViews>
  <sheetFormatPr defaultRowHeight="15.75" x14ac:dyDescent="0.25"/>
  <cols>
    <col min="1" max="1" width="5.42578125" style="111" customWidth="1"/>
    <col min="2" max="2" width="66.140625" style="112" customWidth="1"/>
    <col min="3" max="3" width="11.42578125" style="115" customWidth="1"/>
    <col min="4" max="4" width="10.28515625" style="113" customWidth="1"/>
    <col min="5" max="16384" width="9.140625" style="113"/>
  </cols>
  <sheetData>
    <row r="1" spans="1:4" ht="72.75" customHeight="1" x14ac:dyDescent="0.25">
      <c r="B1" s="170"/>
      <c r="C1" s="211" t="s">
        <v>443</v>
      </c>
      <c r="D1" s="211"/>
    </row>
    <row r="2" spans="1:4" ht="42.75" customHeight="1" x14ac:dyDescent="0.25">
      <c r="A2" s="113"/>
      <c r="B2" s="172" t="s">
        <v>407</v>
      </c>
      <c r="C2" s="171"/>
      <c r="D2" s="72"/>
    </row>
    <row r="3" spans="1:4" ht="12.75" customHeight="1" x14ac:dyDescent="0.25">
      <c r="A3" s="113"/>
      <c r="B3" s="114"/>
      <c r="C3" s="116" t="s">
        <v>408</v>
      </c>
    </row>
    <row r="4" spans="1:4" s="5" customFormat="1" ht="15" x14ac:dyDescent="0.25">
      <c r="A4" s="233" t="s">
        <v>366</v>
      </c>
      <c r="B4" s="233" t="s">
        <v>367</v>
      </c>
      <c r="C4" s="206" t="s">
        <v>121</v>
      </c>
      <c r="D4" s="207"/>
    </row>
    <row r="5" spans="1:4" s="5" customFormat="1" ht="15" x14ac:dyDescent="0.25">
      <c r="A5" s="234"/>
      <c r="B5" s="234"/>
      <c r="C5" s="20" t="s">
        <v>330</v>
      </c>
      <c r="D5" s="20" t="s">
        <v>331</v>
      </c>
    </row>
    <row r="6" spans="1:4" s="5" customFormat="1" ht="15" x14ac:dyDescent="0.25">
      <c r="A6" s="20">
        <v>1</v>
      </c>
      <c r="B6" s="20">
        <v>2</v>
      </c>
      <c r="C6" s="20">
        <v>3</v>
      </c>
      <c r="D6" s="126"/>
    </row>
    <row r="7" spans="1:4" x14ac:dyDescent="0.25">
      <c r="A7" s="117" t="s">
        <v>368</v>
      </c>
      <c r="B7" s="118" t="s">
        <v>369</v>
      </c>
      <c r="C7" s="119">
        <v>0</v>
      </c>
      <c r="D7" s="119">
        <v>0</v>
      </c>
    </row>
    <row r="8" spans="1:4" x14ac:dyDescent="0.25">
      <c r="A8" s="117" t="s">
        <v>370</v>
      </c>
      <c r="B8" s="120" t="s">
        <v>371</v>
      </c>
      <c r="C8" s="119">
        <f>SUM(C9:C15)</f>
        <v>2052</v>
      </c>
      <c r="D8" s="119">
        <f>SUM(D9:D15)</f>
        <v>2133</v>
      </c>
    </row>
    <row r="9" spans="1:4" ht="33.75" x14ac:dyDescent="0.25">
      <c r="A9" s="121" t="s">
        <v>383</v>
      </c>
      <c r="B9" s="122" t="s">
        <v>388</v>
      </c>
      <c r="C9" s="124">
        <v>0</v>
      </c>
      <c r="D9" s="124">
        <v>0</v>
      </c>
    </row>
    <row r="10" spans="1:4" ht="33.75" x14ac:dyDescent="0.25">
      <c r="A10" s="117" t="s">
        <v>372</v>
      </c>
      <c r="B10" s="122" t="s">
        <v>399</v>
      </c>
      <c r="C10" s="124">
        <v>0</v>
      </c>
      <c r="D10" s="124">
        <v>0</v>
      </c>
    </row>
    <row r="11" spans="1:4" ht="33.75" x14ac:dyDescent="0.25">
      <c r="A11" s="121" t="s">
        <v>384</v>
      </c>
      <c r="B11" s="122" t="s">
        <v>389</v>
      </c>
      <c r="C11" s="124">
        <v>0</v>
      </c>
      <c r="D11" s="124">
        <v>0</v>
      </c>
    </row>
    <row r="12" spans="1:4" ht="33.75" x14ac:dyDescent="0.25">
      <c r="A12" s="121" t="s">
        <v>385</v>
      </c>
      <c r="B12" s="122" t="s">
        <v>390</v>
      </c>
      <c r="C12" s="124">
        <v>0</v>
      </c>
      <c r="D12" s="124">
        <v>0</v>
      </c>
    </row>
    <row r="13" spans="1:4" ht="67.5" x14ac:dyDescent="0.25">
      <c r="A13" s="117" t="s">
        <v>373</v>
      </c>
      <c r="B13" s="122" t="s">
        <v>391</v>
      </c>
      <c r="C13" s="124">
        <v>0</v>
      </c>
      <c r="D13" s="124">
        <v>0</v>
      </c>
    </row>
    <row r="14" spans="1:4" ht="67.5" x14ac:dyDescent="0.25">
      <c r="A14" s="117" t="s">
        <v>374</v>
      </c>
      <c r="B14" s="122" t="s">
        <v>392</v>
      </c>
      <c r="C14" s="124">
        <v>0</v>
      </c>
      <c r="D14" s="124">
        <v>0</v>
      </c>
    </row>
    <row r="15" spans="1:4" ht="33.75" x14ac:dyDescent="0.25">
      <c r="A15" s="117" t="s">
        <v>386</v>
      </c>
      <c r="B15" s="122" t="s">
        <v>387</v>
      </c>
      <c r="C15" s="124">
        <v>2052</v>
      </c>
      <c r="D15" s="124">
        <v>2133</v>
      </c>
    </row>
    <row r="16" spans="1:4" x14ac:dyDescent="0.25">
      <c r="A16" s="117"/>
      <c r="B16" s="123" t="s">
        <v>375</v>
      </c>
      <c r="C16" s="119">
        <f>C7+C8</f>
        <v>2052</v>
      </c>
      <c r="D16" s="119">
        <f>D7+D8</f>
        <v>2133</v>
      </c>
    </row>
    <row r="17" spans="1:4" x14ac:dyDescent="0.25">
      <c r="A17" s="20"/>
      <c r="B17" s="123" t="s">
        <v>376</v>
      </c>
      <c r="C17" s="119">
        <f>C18</f>
        <v>2052</v>
      </c>
      <c r="D17" s="119">
        <f>D18</f>
        <v>2133</v>
      </c>
    </row>
    <row r="18" spans="1:4" x14ac:dyDescent="0.25">
      <c r="A18" s="20"/>
      <c r="B18" s="120" t="s">
        <v>377</v>
      </c>
      <c r="C18" s="124">
        <f>SUM(C19:C25)</f>
        <v>2052</v>
      </c>
      <c r="D18" s="124">
        <f>SUM(D19:D25)</f>
        <v>2133</v>
      </c>
    </row>
    <row r="19" spans="1:4" ht="33.75" x14ac:dyDescent="0.25">
      <c r="A19" s="117" t="s">
        <v>368</v>
      </c>
      <c r="B19" s="122" t="s">
        <v>393</v>
      </c>
      <c r="C19" s="124">
        <v>0</v>
      </c>
      <c r="D19" s="124">
        <v>0</v>
      </c>
    </row>
    <row r="20" spans="1:4" ht="33.75" x14ac:dyDescent="0.25">
      <c r="A20" s="117" t="s">
        <v>370</v>
      </c>
      <c r="B20" s="122" t="s">
        <v>394</v>
      </c>
      <c r="C20" s="124">
        <v>0</v>
      </c>
      <c r="D20" s="124">
        <v>0</v>
      </c>
    </row>
    <row r="21" spans="1:4" ht="33.75" x14ac:dyDescent="0.25">
      <c r="A21" s="117" t="s">
        <v>378</v>
      </c>
      <c r="B21" s="122" t="s">
        <v>395</v>
      </c>
      <c r="C21" s="124">
        <v>0</v>
      </c>
      <c r="D21" s="124">
        <v>0</v>
      </c>
    </row>
    <row r="22" spans="1:4" x14ac:dyDescent="0.25">
      <c r="A22" s="117" t="s">
        <v>379</v>
      </c>
      <c r="B22" s="122" t="s">
        <v>396</v>
      </c>
      <c r="C22" s="124">
        <v>0</v>
      </c>
      <c r="D22" s="124">
        <v>0</v>
      </c>
    </row>
    <row r="23" spans="1:4" ht="33.75" x14ac:dyDescent="0.25">
      <c r="A23" s="117" t="s">
        <v>380</v>
      </c>
      <c r="B23" s="122" t="s">
        <v>400</v>
      </c>
      <c r="C23" s="124">
        <v>0</v>
      </c>
      <c r="D23" s="124">
        <v>0</v>
      </c>
    </row>
    <row r="24" spans="1:4" ht="22.5" x14ac:dyDescent="0.25">
      <c r="A24" s="117" t="s">
        <v>381</v>
      </c>
      <c r="B24" s="122" t="s">
        <v>397</v>
      </c>
      <c r="C24" s="124">
        <v>0</v>
      </c>
      <c r="D24" s="124">
        <v>0</v>
      </c>
    </row>
    <row r="25" spans="1:4" ht="22.5" x14ac:dyDescent="0.25">
      <c r="A25" s="117" t="s">
        <v>382</v>
      </c>
      <c r="B25" s="122" t="s">
        <v>398</v>
      </c>
      <c r="C25" s="124">
        <v>2052</v>
      </c>
      <c r="D25" s="124">
        <v>2133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8"/>
  <sheetViews>
    <sheetView view="pageLayout" topLeftCell="A4" zoomScaleNormal="100" workbookViewId="0">
      <selection activeCell="A11" sqref="A11"/>
    </sheetView>
  </sheetViews>
  <sheetFormatPr defaultRowHeight="11.25" x14ac:dyDescent="0.2"/>
  <cols>
    <col min="1" max="1" width="64.85546875" style="34" customWidth="1"/>
    <col min="2" max="2" width="18" style="34" customWidth="1"/>
    <col min="3" max="16384" width="9.140625" style="34"/>
  </cols>
  <sheetData>
    <row r="1" spans="1:2" ht="93" customHeight="1" x14ac:dyDescent="0.2">
      <c r="B1" s="143" t="s">
        <v>444</v>
      </c>
    </row>
    <row r="2" spans="1:2" ht="30.75" customHeight="1" x14ac:dyDescent="0.2">
      <c r="A2" s="237" t="s">
        <v>413</v>
      </c>
      <c r="B2" s="237"/>
    </row>
    <row r="3" spans="1:2" x14ac:dyDescent="0.2">
      <c r="B3" s="149" t="s">
        <v>275</v>
      </c>
    </row>
    <row r="4" spans="1:2" x14ac:dyDescent="0.2">
      <c r="A4" s="164" t="s">
        <v>28</v>
      </c>
      <c r="B4" s="165" t="s">
        <v>33</v>
      </c>
    </row>
    <row r="5" spans="1:2" x14ac:dyDescent="0.2">
      <c r="A5" s="165" t="s">
        <v>142</v>
      </c>
      <c r="B5" s="166">
        <f>SUM(B6:B12)</f>
        <v>1538</v>
      </c>
    </row>
    <row r="6" spans="1:2" ht="24" customHeight="1" x14ac:dyDescent="0.2">
      <c r="A6" s="235" t="s">
        <v>256</v>
      </c>
      <c r="B6" s="236">
        <v>7.7</v>
      </c>
    </row>
    <row r="7" spans="1:2" ht="24" customHeight="1" x14ac:dyDescent="0.2">
      <c r="A7" s="235"/>
      <c r="B7" s="236"/>
    </row>
    <row r="8" spans="1:2" ht="13.5" customHeight="1" x14ac:dyDescent="0.2">
      <c r="A8" s="235"/>
      <c r="B8" s="236"/>
    </row>
    <row r="9" spans="1:2" ht="39.75" customHeight="1" x14ac:dyDescent="0.2">
      <c r="A9" s="167" t="s">
        <v>258</v>
      </c>
      <c r="B9" s="168">
        <v>23.3</v>
      </c>
    </row>
    <row r="10" spans="1:2" ht="45" customHeight="1" x14ac:dyDescent="0.2">
      <c r="A10" s="49" t="s">
        <v>453</v>
      </c>
      <c r="B10" s="168">
        <v>800</v>
      </c>
    </row>
    <row r="11" spans="1:2" ht="58.5" customHeight="1" x14ac:dyDescent="0.2">
      <c r="A11" s="167" t="s">
        <v>257</v>
      </c>
      <c r="B11" s="168">
        <v>680</v>
      </c>
    </row>
    <row r="12" spans="1:2" ht="30.75" customHeight="1" x14ac:dyDescent="0.2">
      <c r="A12" s="167" t="s">
        <v>166</v>
      </c>
      <c r="B12" s="168">
        <v>27</v>
      </c>
    </row>
    <row r="13" spans="1:2" ht="15.75" customHeight="1" x14ac:dyDescent="0.2">
      <c r="A13" s="165" t="s">
        <v>279</v>
      </c>
      <c r="B13" s="166">
        <f>B14</f>
        <v>8330.9</v>
      </c>
    </row>
    <row r="14" spans="1:2" ht="21" customHeight="1" x14ac:dyDescent="0.2">
      <c r="A14" s="167" t="s">
        <v>277</v>
      </c>
      <c r="B14" s="168">
        <v>8330.9</v>
      </c>
    </row>
    <row r="15" spans="1:2" ht="16.5" customHeight="1" x14ac:dyDescent="0.2">
      <c r="A15" s="165" t="s">
        <v>276</v>
      </c>
      <c r="B15" s="166">
        <f>B16+B17</f>
        <v>142.6</v>
      </c>
    </row>
    <row r="16" spans="1:2" ht="28.5" customHeight="1" thickBot="1" x14ac:dyDescent="0.25">
      <c r="A16" s="169" t="s">
        <v>278</v>
      </c>
      <c r="B16" s="168">
        <v>102.6</v>
      </c>
    </row>
    <row r="17" spans="1:2" ht="77.25" customHeight="1" thickBot="1" x14ac:dyDescent="0.25">
      <c r="A17" s="169" t="s">
        <v>280</v>
      </c>
      <c r="B17" s="168">
        <v>40</v>
      </c>
    </row>
    <row r="18" spans="1:2" x14ac:dyDescent="0.2">
      <c r="A18" s="165" t="s">
        <v>50</v>
      </c>
      <c r="B18" s="166">
        <f>B15+B13+B5</f>
        <v>10011.5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zoomScaleNormal="100" workbookViewId="0">
      <selection activeCell="F10" sqref="F10"/>
    </sheetView>
  </sheetViews>
  <sheetFormatPr defaultRowHeight="11.25" x14ac:dyDescent="0.2"/>
  <cols>
    <col min="1" max="1" width="63.7109375" style="34" customWidth="1"/>
    <col min="2" max="2" width="12.5703125" style="32" customWidth="1"/>
    <col min="3" max="3" width="9.5703125" style="32" customWidth="1"/>
    <col min="4" max="16384" width="9.140625" style="34"/>
  </cols>
  <sheetData>
    <row r="1" spans="1:3" ht="93" customHeight="1" x14ac:dyDescent="0.2">
      <c r="B1" s="210" t="s">
        <v>445</v>
      </c>
      <c r="C1" s="210"/>
    </row>
    <row r="2" spans="1:3" ht="30.75" customHeight="1" x14ac:dyDescent="0.2">
      <c r="A2" s="237" t="s">
        <v>414</v>
      </c>
      <c r="B2" s="237"/>
    </row>
    <row r="3" spans="1:3" x14ac:dyDescent="0.2">
      <c r="B3" s="32" t="s">
        <v>275</v>
      </c>
    </row>
    <row r="4" spans="1:3" ht="27" customHeight="1" x14ac:dyDescent="0.2">
      <c r="A4" s="238" t="s">
        <v>28</v>
      </c>
      <c r="B4" s="239" t="s">
        <v>33</v>
      </c>
      <c r="C4" s="239"/>
    </row>
    <row r="5" spans="1:3" ht="27" customHeight="1" x14ac:dyDescent="0.2">
      <c r="A5" s="238"/>
      <c r="B5" s="165" t="s">
        <v>330</v>
      </c>
      <c r="C5" s="165" t="s">
        <v>331</v>
      </c>
    </row>
    <row r="6" spans="1:3" x14ac:dyDescent="0.2">
      <c r="A6" s="165" t="s">
        <v>142</v>
      </c>
      <c r="B6" s="166">
        <f>SUM(B7:B12)</f>
        <v>1242.5999999999999</v>
      </c>
      <c r="C6" s="166">
        <f>SUM(C7:C12)</f>
        <v>1232.4000000000001</v>
      </c>
    </row>
    <row r="7" spans="1:3" ht="24" customHeight="1" x14ac:dyDescent="0.2">
      <c r="A7" s="235" t="s">
        <v>256</v>
      </c>
      <c r="B7" s="236">
        <v>10.199999999999999</v>
      </c>
      <c r="C7" s="236">
        <v>0</v>
      </c>
    </row>
    <row r="8" spans="1:3" ht="24" customHeight="1" x14ac:dyDescent="0.2">
      <c r="A8" s="235"/>
      <c r="B8" s="236"/>
      <c r="C8" s="236"/>
    </row>
    <row r="9" spans="1:3" ht="23.25" customHeight="1" x14ac:dyDescent="0.2">
      <c r="A9" s="235"/>
      <c r="B9" s="236"/>
      <c r="C9" s="236"/>
    </row>
    <row r="10" spans="1:3" ht="42" customHeight="1" x14ac:dyDescent="0.2">
      <c r="A10" s="167" t="s">
        <v>258</v>
      </c>
      <c r="B10" s="168">
        <v>7.4</v>
      </c>
      <c r="C10" s="168">
        <v>7.4</v>
      </c>
    </row>
    <row r="11" spans="1:3" ht="63" customHeight="1" x14ac:dyDescent="0.2">
      <c r="A11" s="167" t="s">
        <v>257</v>
      </c>
      <c r="B11" s="168">
        <v>1200</v>
      </c>
      <c r="C11" s="168">
        <v>1200</v>
      </c>
    </row>
    <row r="12" spans="1:3" ht="36" customHeight="1" x14ac:dyDescent="0.2">
      <c r="A12" s="167" t="s">
        <v>166</v>
      </c>
      <c r="B12" s="168">
        <v>25</v>
      </c>
      <c r="C12" s="168">
        <v>25</v>
      </c>
    </row>
    <row r="13" spans="1:3" ht="15.75" customHeight="1" x14ac:dyDescent="0.2">
      <c r="A13" s="165" t="s">
        <v>279</v>
      </c>
      <c r="B13" s="166">
        <f>B14</f>
        <v>8289.5</v>
      </c>
      <c r="C13" s="166">
        <f>C14</f>
        <v>8201.5</v>
      </c>
    </row>
    <row r="14" spans="1:3" ht="21" customHeight="1" x14ac:dyDescent="0.2">
      <c r="A14" s="167" t="s">
        <v>277</v>
      </c>
      <c r="B14" s="129">
        <v>8289.5</v>
      </c>
      <c r="C14" s="129">
        <v>8201.5</v>
      </c>
    </row>
    <row r="15" spans="1:3" ht="16.5" customHeight="1" x14ac:dyDescent="0.2">
      <c r="A15" s="165" t="s">
        <v>276</v>
      </c>
      <c r="B15" s="166">
        <f>B16+B17</f>
        <v>140.6</v>
      </c>
      <c r="C15" s="166">
        <f>C16+C17</f>
        <v>140.6</v>
      </c>
    </row>
    <row r="16" spans="1:3" ht="36.75" customHeight="1" x14ac:dyDescent="0.2">
      <c r="A16" s="167" t="s">
        <v>278</v>
      </c>
      <c r="B16" s="168">
        <v>102.6</v>
      </c>
      <c r="C16" s="129">
        <v>102.6</v>
      </c>
    </row>
    <row r="17" spans="1:3" ht="110.25" customHeight="1" x14ac:dyDescent="0.2">
      <c r="A17" s="167" t="s">
        <v>280</v>
      </c>
      <c r="B17" s="168">
        <v>38</v>
      </c>
      <c r="C17" s="173">
        <v>38</v>
      </c>
    </row>
    <row r="18" spans="1:3" x14ac:dyDescent="0.2">
      <c r="A18" s="165" t="s">
        <v>50</v>
      </c>
      <c r="B18" s="166">
        <f>B15+B13+B6</f>
        <v>9672.7000000000007</v>
      </c>
      <c r="C18" s="166">
        <f>C15+C13+C6</f>
        <v>9574.5</v>
      </c>
    </row>
  </sheetData>
  <mergeCells count="7">
    <mergeCell ref="B1:C1"/>
    <mergeCell ref="A2:B2"/>
    <mergeCell ref="A7:A9"/>
    <mergeCell ref="B7:B9"/>
    <mergeCell ref="A4:A5"/>
    <mergeCell ref="B4:C4"/>
    <mergeCell ref="C7:C9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I10" sqref="I10"/>
    </sheetView>
  </sheetViews>
  <sheetFormatPr defaultRowHeight="11.25" x14ac:dyDescent="0.2"/>
  <cols>
    <col min="1" max="1" width="9.85546875" style="34" customWidth="1"/>
    <col min="2" max="2" width="24.140625" style="34" customWidth="1"/>
    <col min="3" max="3" width="40.140625" style="34" customWidth="1"/>
    <col min="4" max="4" width="11.42578125" style="34" customWidth="1"/>
    <col min="5" max="5" width="6.5703125" style="34" customWidth="1"/>
    <col min="6" max="16384" width="9.140625" style="34"/>
  </cols>
  <sheetData>
    <row r="1" spans="1:5" ht="76.5" customHeight="1" x14ac:dyDescent="0.2">
      <c r="D1" s="210" t="s">
        <v>457</v>
      </c>
      <c r="E1" s="210"/>
    </row>
    <row r="3" spans="1:5" ht="32.25" customHeight="1" x14ac:dyDescent="0.2">
      <c r="A3" s="242" t="s">
        <v>418</v>
      </c>
      <c r="B3" s="242"/>
      <c r="C3" s="242"/>
      <c r="D3" s="242"/>
      <c r="E3" s="242"/>
    </row>
    <row r="4" spans="1:5" ht="46.5" customHeight="1" x14ac:dyDescent="0.2">
      <c r="D4" s="241" t="s">
        <v>120</v>
      </c>
      <c r="E4" s="241"/>
    </row>
    <row r="5" spans="1:5" ht="48.75" customHeight="1" x14ac:dyDescent="0.2">
      <c r="A5" s="185" t="s">
        <v>108</v>
      </c>
      <c r="B5" s="186" t="s">
        <v>98</v>
      </c>
      <c r="C5" s="186" t="s">
        <v>109</v>
      </c>
      <c r="D5" s="239" t="s">
        <v>49</v>
      </c>
      <c r="E5" s="239"/>
    </row>
    <row r="6" spans="1:5" x14ac:dyDescent="0.2">
      <c r="A6" s="144">
        <v>1</v>
      </c>
      <c r="B6" s="144">
        <v>2</v>
      </c>
      <c r="C6" s="144">
        <v>3</v>
      </c>
      <c r="D6" s="222">
        <v>4</v>
      </c>
      <c r="E6" s="222"/>
    </row>
    <row r="7" spans="1:5" ht="31.5" customHeight="1" x14ac:dyDescent="0.2">
      <c r="A7" s="165">
        <v>650</v>
      </c>
      <c r="B7" s="183" t="s">
        <v>317</v>
      </c>
      <c r="C7" s="175" t="s">
        <v>55</v>
      </c>
      <c r="D7" s="239"/>
      <c r="E7" s="239"/>
    </row>
    <row r="8" spans="1:5" ht="22.5" x14ac:dyDescent="0.2">
      <c r="A8" s="184" t="s">
        <v>115</v>
      </c>
      <c r="B8" s="144" t="s">
        <v>110</v>
      </c>
      <c r="C8" s="175" t="s">
        <v>111</v>
      </c>
      <c r="D8" s="240">
        <f>D9+D10</f>
        <v>0</v>
      </c>
      <c r="E8" s="240"/>
    </row>
    <row r="9" spans="1:5" ht="22.5" x14ac:dyDescent="0.2">
      <c r="A9" s="144">
        <v>650</v>
      </c>
      <c r="B9" s="144" t="s">
        <v>175</v>
      </c>
      <c r="C9" s="187" t="s">
        <v>112</v>
      </c>
      <c r="D9" s="236">
        <v>0</v>
      </c>
      <c r="E9" s="236"/>
    </row>
    <row r="10" spans="1:5" ht="22.5" x14ac:dyDescent="0.2">
      <c r="A10" s="144">
        <v>650</v>
      </c>
      <c r="B10" s="144" t="s">
        <v>176</v>
      </c>
      <c r="C10" s="177" t="s">
        <v>113</v>
      </c>
      <c r="D10" s="236">
        <v>0</v>
      </c>
      <c r="E10" s="236"/>
    </row>
    <row r="11" spans="1:5" ht="22.5" x14ac:dyDescent="0.2">
      <c r="A11" s="144"/>
      <c r="B11" s="144"/>
      <c r="C11" s="188" t="s">
        <v>114</v>
      </c>
      <c r="D11" s="240">
        <f>D8</f>
        <v>0</v>
      </c>
      <c r="E11" s="240"/>
    </row>
    <row r="12" spans="1:5" x14ac:dyDescent="0.2">
      <c r="A12" s="189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D1" sqref="D1:E1"/>
    </sheetView>
  </sheetViews>
  <sheetFormatPr defaultRowHeight="15" x14ac:dyDescent="0.25"/>
  <cols>
    <col min="1" max="1" width="9.85546875" style="2" customWidth="1"/>
    <col min="2" max="2" width="24.140625" style="2" customWidth="1"/>
    <col min="3" max="3" width="40.140625" style="2" customWidth="1"/>
    <col min="4" max="5" width="16.5703125" style="2" customWidth="1"/>
    <col min="6" max="16384" width="9.140625" style="2"/>
  </cols>
  <sheetData>
    <row r="1" spans="1:5" ht="76.5" customHeight="1" x14ac:dyDescent="0.25">
      <c r="D1" s="245" t="s">
        <v>458</v>
      </c>
      <c r="E1" s="245"/>
    </row>
    <row r="3" spans="1:5" ht="32.25" customHeight="1" x14ac:dyDescent="0.25">
      <c r="A3" s="246" t="s">
        <v>419</v>
      </c>
      <c r="B3" s="246"/>
      <c r="C3" s="246"/>
      <c r="D3" s="246"/>
      <c r="E3" s="246"/>
    </row>
    <row r="4" spans="1:5" ht="46.5" customHeight="1" x14ac:dyDescent="0.25">
      <c r="D4" s="247" t="s">
        <v>120</v>
      </c>
      <c r="E4" s="247"/>
    </row>
    <row r="5" spans="1:5" ht="48.75" customHeight="1" x14ac:dyDescent="0.25">
      <c r="A5" s="243" t="s">
        <v>108</v>
      </c>
      <c r="B5" s="243" t="s">
        <v>98</v>
      </c>
      <c r="C5" s="243" t="s">
        <v>109</v>
      </c>
      <c r="D5" s="248" t="s">
        <v>49</v>
      </c>
      <c r="E5" s="248"/>
    </row>
    <row r="6" spans="1:5" ht="27" customHeight="1" x14ac:dyDescent="0.25">
      <c r="A6" s="244"/>
      <c r="B6" s="244"/>
      <c r="C6" s="244"/>
      <c r="D6" s="108" t="s">
        <v>330</v>
      </c>
      <c r="E6" s="108" t="s">
        <v>331</v>
      </c>
    </row>
    <row r="7" spans="1:5" ht="15.75" x14ac:dyDescent="0.25">
      <c r="A7" s="109">
        <v>1</v>
      </c>
      <c r="B7" s="109">
        <v>2</v>
      </c>
      <c r="C7" s="109">
        <v>3</v>
      </c>
      <c r="D7" s="109">
        <v>4</v>
      </c>
      <c r="E7" s="109">
        <v>5</v>
      </c>
    </row>
    <row r="8" spans="1:5" ht="31.5" customHeight="1" x14ac:dyDescent="0.25">
      <c r="A8" s="107">
        <v>650</v>
      </c>
      <c r="B8" s="3" t="s">
        <v>317</v>
      </c>
      <c r="C8" s="7" t="s">
        <v>55</v>
      </c>
      <c r="D8" s="3"/>
      <c r="E8" s="3"/>
    </row>
    <row r="9" spans="1:5" ht="31.5" x14ac:dyDescent="0.25">
      <c r="A9" s="4" t="s">
        <v>115</v>
      </c>
      <c r="B9" s="109" t="s">
        <v>110</v>
      </c>
      <c r="C9" s="7" t="s">
        <v>111</v>
      </c>
      <c r="D9" s="110">
        <f>D10+D11</f>
        <v>0</v>
      </c>
      <c r="E9" s="110">
        <f>E10+E11</f>
        <v>0</v>
      </c>
    </row>
    <row r="10" spans="1:5" ht="31.5" x14ac:dyDescent="0.25">
      <c r="A10" s="109">
        <v>650</v>
      </c>
      <c r="B10" s="109" t="s">
        <v>175</v>
      </c>
      <c r="C10" s="8" t="s">
        <v>112</v>
      </c>
      <c r="D10" s="106">
        <v>0</v>
      </c>
      <c r="E10" s="106">
        <v>0</v>
      </c>
    </row>
    <row r="11" spans="1:5" ht="31.5" x14ac:dyDescent="0.25">
      <c r="A11" s="109">
        <v>650</v>
      </c>
      <c r="B11" s="109" t="s">
        <v>176</v>
      </c>
      <c r="C11" s="9" t="s">
        <v>113</v>
      </c>
      <c r="D11" s="106">
        <v>0</v>
      </c>
      <c r="E11" s="106">
        <v>0</v>
      </c>
    </row>
    <row r="12" spans="1:5" ht="31.5" x14ac:dyDescent="0.25">
      <c r="A12" s="109"/>
      <c r="B12" s="109"/>
      <c r="C12" s="10" t="s">
        <v>114</v>
      </c>
      <c r="D12" s="110">
        <f>D9</f>
        <v>0</v>
      </c>
      <c r="E12" s="110">
        <f>E9</f>
        <v>0</v>
      </c>
    </row>
    <row r="13" spans="1:5" x14ac:dyDescent="0.25">
      <c r="A13" s="11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69"/>
  <sheetViews>
    <sheetView view="pageLayout" topLeftCell="A49" zoomScaleNormal="100" workbookViewId="0">
      <selection activeCell="C68" sqref="C68"/>
    </sheetView>
  </sheetViews>
  <sheetFormatPr defaultRowHeight="11.25" x14ac:dyDescent="0.2"/>
  <cols>
    <col min="1" max="1" width="17.140625" style="34" customWidth="1"/>
    <col min="2" max="2" width="20.28515625" style="34" customWidth="1"/>
    <col min="3" max="3" width="54.5703125" style="34" customWidth="1"/>
    <col min="4" max="16384" width="9.140625" style="34"/>
  </cols>
  <sheetData>
    <row r="1" spans="1:3" ht="45" x14ac:dyDescent="0.2">
      <c r="C1" s="143" t="s">
        <v>459</v>
      </c>
    </row>
    <row r="3" spans="1:3" x14ac:dyDescent="0.2">
      <c r="A3" s="252" t="s">
        <v>116</v>
      </c>
      <c r="B3" s="252"/>
      <c r="C3" s="252"/>
    </row>
    <row r="4" spans="1:3" x14ac:dyDescent="0.2">
      <c r="A4" s="148"/>
      <c r="B4" s="148"/>
      <c r="C4" s="148"/>
    </row>
    <row r="5" spans="1:3" ht="12" thickBot="1" x14ac:dyDescent="0.25">
      <c r="C5" s="149"/>
    </row>
    <row r="6" spans="1:3" ht="25.5" customHeight="1" thickBot="1" x14ac:dyDescent="0.25">
      <c r="A6" s="255" t="s">
        <v>51</v>
      </c>
      <c r="B6" s="256"/>
      <c r="C6" s="150" t="s">
        <v>420</v>
      </c>
    </row>
    <row r="7" spans="1:3" ht="34.5" thickBot="1" x14ac:dyDescent="0.25">
      <c r="A7" s="151" t="s">
        <v>52</v>
      </c>
      <c r="B7" s="152" t="s">
        <v>53</v>
      </c>
      <c r="C7" s="153" t="s">
        <v>54</v>
      </c>
    </row>
    <row r="8" spans="1:3" ht="12" thickBot="1" x14ac:dyDescent="0.25">
      <c r="A8" s="154">
        <v>1</v>
      </c>
      <c r="B8" s="155">
        <v>2</v>
      </c>
      <c r="C8" s="156">
        <v>3</v>
      </c>
    </row>
    <row r="9" spans="1:3" ht="12" thickBot="1" x14ac:dyDescent="0.25">
      <c r="A9" s="151">
        <v>650</v>
      </c>
      <c r="B9" s="152"/>
      <c r="C9" s="153" t="s">
        <v>55</v>
      </c>
    </row>
    <row r="10" spans="1:3" ht="69" customHeight="1" thickBot="1" x14ac:dyDescent="0.25">
      <c r="A10" s="154">
        <v>650</v>
      </c>
      <c r="B10" s="155" t="s">
        <v>57</v>
      </c>
      <c r="C10" s="157" t="s">
        <v>178</v>
      </c>
    </row>
    <row r="11" spans="1:3" ht="57" thickBot="1" x14ac:dyDescent="0.25">
      <c r="A11" s="154">
        <v>650</v>
      </c>
      <c r="B11" s="155" t="s">
        <v>58</v>
      </c>
      <c r="C11" s="157" t="s">
        <v>184</v>
      </c>
    </row>
    <row r="12" spans="1:3" ht="80.25" customHeight="1" thickBot="1" x14ac:dyDescent="0.25">
      <c r="A12" s="154">
        <v>650</v>
      </c>
      <c r="B12" s="155" t="s">
        <v>59</v>
      </c>
      <c r="C12" s="155" t="s">
        <v>183</v>
      </c>
    </row>
    <row r="13" spans="1:3" ht="42.75" customHeight="1" x14ac:dyDescent="0.2">
      <c r="A13" s="253">
        <v>650</v>
      </c>
      <c r="B13" s="253" t="s">
        <v>60</v>
      </c>
      <c r="C13" s="253" t="s">
        <v>185</v>
      </c>
    </row>
    <row r="14" spans="1:3" ht="37.700000000000003" customHeight="1" thickBot="1" x14ac:dyDescent="0.25">
      <c r="A14" s="254"/>
      <c r="B14" s="254"/>
      <c r="C14" s="254"/>
    </row>
    <row r="15" spans="1:3" ht="92.25" customHeight="1" x14ac:dyDescent="0.2">
      <c r="A15" s="253">
        <v>650</v>
      </c>
      <c r="B15" s="253" t="s">
        <v>61</v>
      </c>
      <c r="C15" s="253" t="s">
        <v>186</v>
      </c>
    </row>
    <row r="16" spans="1:3" ht="12" thickBot="1" x14ac:dyDescent="0.25">
      <c r="A16" s="254"/>
      <c r="B16" s="254"/>
      <c r="C16" s="254"/>
    </row>
    <row r="17" spans="1:3" ht="114" customHeight="1" thickBot="1" x14ac:dyDescent="0.25">
      <c r="A17" s="154">
        <v>650</v>
      </c>
      <c r="B17" s="155" t="s">
        <v>62</v>
      </c>
      <c r="C17" s="155" t="s">
        <v>187</v>
      </c>
    </row>
    <row r="18" spans="1:3" ht="23.25" thickBot="1" x14ac:dyDescent="0.25">
      <c r="A18" s="154">
        <v>650</v>
      </c>
      <c r="B18" s="155" t="s">
        <v>63</v>
      </c>
      <c r="C18" s="155" t="s">
        <v>188</v>
      </c>
    </row>
    <row r="19" spans="1:3" ht="23.25" thickBot="1" x14ac:dyDescent="0.25">
      <c r="A19" s="154">
        <v>650</v>
      </c>
      <c r="B19" s="155" t="s">
        <v>64</v>
      </c>
      <c r="C19" s="155" t="s">
        <v>189</v>
      </c>
    </row>
    <row r="20" spans="1:3" ht="23.25" thickBot="1" x14ac:dyDescent="0.25">
      <c r="A20" s="154">
        <v>650</v>
      </c>
      <c r="B20" s="155" t="s">
        <v>65</v>
      </c>
      <c r="C20" s="155" t="s">
        <v>190</v>
      </c>
    </row>
    <row r="21" spans="1:3" ht="57" thickBot="1" x14ac:dyDescent="0.25">
      <c r="A21" s="154">
        <v>650</v>
      </c>
      <c r="B21" s="155" t="s">
        <v>66</v>
      </c>
      <c r="C21" s="155" t="s">
        <v>191</v>
      </c>
    </row>
    <row r="22" spans="1:3" ht="57" thickBot="1" x14ac:dyDescent="0.25">
      <c r="A22" s="154">
        <v>650</v>
      </c>
      <c r="B22" s="155" t="s">
        <v>67</v>
      </c>
      <c r="C22" s="155" t="s">
        <v>192</v>
      </c>
    </row>
    <row r="23" spans="1:3" ht="68.25" thickBot="1" x14ac:dyDescent="0.25">
      <c r="A23" s="154">
        <v>650</v>
      </c>
      <c r="B23" s="155" t="s">
        <v>68</v>
      </c>
      <c r="C23" s="156" t="s">
        <v>449</v>
      </c>
    </row>
    <row r="24" spans="1:3" ht="68.25" thickBot="1" x14ac:dyDescent="0.25">
      <c r="A24" s="154">
        <v>650</v>
      </c>
      <c r="B24" s="155" t="s">
        <v>69</v>
      </c>
      <c r="C24" s="156" t="s">
        <v>450</v>
      </c>
    </row>
    <row r="25" spans="1:3" ht="23.25" thickBot="1" x14ac:dyDescent="0.25">
      <c r="A25" s="154">
        <v>650</v>
      </c>
      <c r="B25" s="155" t="s">
        <v>70</v>
      </c>
      <c r="C25" s="155" t="s">
        <v>193</v>
      </c>
    </row>
    <row r="26" spans="1:3" ht="70.5" customHeight="1" thickBot="1" x14ac:dyDescent="0.25">
      <c r="A26" s="154">
        <v>650</v>
      </c>
      <c r="B26" s="155" t="s">
        <v>71</v>
      </c>
      <c r="C26" s="155" t="s">
        <v>194</v>
      </c>
    </row>
    <row r="27" spans="1:3" ht="34.5" thickBot="1" x14ac:dyDescent="0.25">
      <c r="A27" s="154">
        <v>650</v>
      </c>
      <c r="B27" s="155" t="s">
        <v>72</v>
      </c>
      <c r="C27" s="155" t="s">
        <v>195</v>
      </c>
    </row>
    <row r="28" spans="1:3" ht="23.25" thickBot="1" x14ac:dyDescent="0.25">
      <c r="A28" s="158">
        <v>650</v>
      </c>
      <c r="B28" s="159" t="s">
        <v>73</v>
      </c>
      <c r="C28" s="159" t="s">
        <v>196</v>
      </c>
    </row>
    <row r="29" spans="1:3" ht="12" thickBot="1" x14ac:dyDescent="0.25">
      <c r="A29" s="160">
        <v>650</v>
      </c>
      <c r="B29" s="161" t="s">
        <v>74</v>
      </c>
      <c r="C29" s="162" t="s">
        <v>197</v>
      </c>
    </row>
    <row r="30" spans="1:3" ht="80.25" customHeight="1" thickBot="1" x14ac:dyDescent="0.25">
      <c r="A30" s="154">
        <v>650</v>
      </c>
      <c r="B30" s="155" t="s">
        <v>75</v>
      </c>
      <c r="C30" s="157" t="s">
        <v>198</v>
      </c>
    </row>
    <row r="31" spans="1:3" ht="23.25" thickBot="1" x14ac:dyDescent="0.25">
      <c r="A31" s="154">
        <v>650</v>
      </c>
      <c r="B31" s="155" t="s">
        <v>76</v>
      </c>
      <c r="C31" s="157" t="s">
        <v>77</v>
      </c>
    </row>
    <row r="32" spans="1:3" ht="12" thickBot="1" x14ac:dyDescent="0.25">
      <c r="A32" s="154">
        <v>650</v>
      </c>
      <c r="B32" s="155" t="s">
        <v>78</v>
      </c>
      <c r="C32" s="157" t="s">
        <v>199</v>
      </c>
    </row>
    <row r="33" spans="1:3" x14ac:dyDescent="0.2">
      <c r="A33" s="251"/>
      <c r="B33" s="251"/>
      <c r="C33" s="251"/>
    </row>
    <row r="34" spans="1:3" ht="78.75" customHeight="1" x14ac:dyDescent="0.2">
      <c r="A34" s="249" t="s">
        <v>79</v>
      </c>
      <c r="B34" s="249"/>
      <c r="C34" s="249"/>
    </row>
    <row r="35" spans="1:3" ht="28.5" customHeight="1" x14ac:dyDescent="0.2">
      <c r="A35" s="249" t="s">
        <v>80</v>
      </c>
      <c r="B35" s="249"/>
      <c r="C35" s="249"/>
    </row>
    <row r="36" spans="1:3" x14ac:dyDescent="0.2">
      <c r="A36" s="249"/>
      <c r="B36" s="249"/>
      <c r="C36" s="249"/>
    </row>
    <row r="37" spans="1:3" x14ac:dyDescent="0.2">
      <c r="A37" s="249"/>
      <c r="B37" s="249"/>
      <c r="C37" s="249"/>
    </row>
    <row r="38" spans="1:3" ht="48.75" customHeight="1" x14ac:dyDescent="0.2">
      <c r="A38" s="237" t="s">
        <v>451</v>
      </c>
      <c r="B38" s="237"/>
      <c r="C38" s="237"/>
    </row>
    <row r="39" spans="1:3" x14ac:dyDescent="0.2">
      <c r="A39" s="249"/>
      <c r="B39" s="249"/>
      <c r="C39" s="249"/>
    </row>
    <row r="40" spans="1:3" x14ac:dyDescent="0.2">
      <c r="A40" s="35"/>
      <c r="B40" s="32"/>
      <c r="C40" s="32"/>
    </row>
    <row r="41" spans="1:3" x14ac:dyDescent="0.2">
      <c r="A41" s="35"/>
      <c r="B41" s="32"/>
      <c r="C41" s="32"/>
    </row>
    <row r="42" spans="1:3" x14ac:dyDescent="0.2">
      <c r="A42" s="35"/>
      <c r="B42" s="32"/>
      <c r="C42" s="32"/>
    </row>
    <row r="43" spans="1:3" ht="12" thickBot="1" x14ac:dyDescent="0.25">
      <c r="A43" s="151">
        <v>41</v>
      </c>
      <c r="B43" s="152"/>
      <c r="C43" s="152" t="s">
        <v>81</v>
      </c>
    </row>
    <row r="44" spans="1:3" ht="45.75" thickBot="1" x14ac:dyDescent="0.25">
      <c r="A44" s="154">
        <v>41</v>
      </c>
      <c r="B44" s="155" t="s">
        <v>82</v>
      </c>
      <c r="C44" s="156" t="s">
        <v>200</v>
      </c>
    </row>
    <row r="45" spans="1:3" ht="23.25" thickBot="1" x14ac:dyDescent="0.25">
      <c r="A45" s="154">
        <v>41</v>
      </c>
      <c r="B45" s="155" t="s">
        <v>83</v>
      </c>
      <c r="C45" s="156" t="s">
        <v>201</v>
      </c>
    </row>
    <row r="46" spans="1:3" x14ac:dyDescent="0.2">
      <c r="A46" s="35"/>
      <c r="B46" s="32"/>
      <c r="C46" s="32"/>
    </row>
    <row r="47" spans="1:3" ht="48" customHeight="1" x14ac:dyDescent="0.2">
      <c r="A47" s="249" t="s">
        <v>84</v>
      </c>
      <c r="B47" s="249"/>
      <c r="C47" s="249"/>
    </row>
    <row r="48" spans="1:3" x14ac:dyDescent="0.2">
      <c r="A48" s="35"/>
      <c r="B48" s="32"/>
      <c r="C48" s="32"/>
    </row>
    <row r="49" spans="1:3" x14ac:dyDescent="0.2">
      <c r="A49" s="35"/>
      <c r="B49" s="32"/>
      <c r="C49" s="32"/>
    </row>
    <row r="50" spans="1:3" x14ac:dyDescent="0.2">
      <c r="A50" s="35"/>
      <c r="B50" s="32"/>
      <c r="C50" s="32"/>
    </row>
    <row r="51" spans="1:3" x14ac:dyDescent="0.2">
      <c r="A51" s="35"/>
      <c r="B51" s="32"/>
      <c r="C51" s="32"/>
    </row>
    <row r="52" spans="1:3" ht="51" customHeight="1" x14ac:dyDescent="0.2">
      <c r="A52" s="237" t="s">
        <v>452</v>
      </c>
      <c r="B52" s="237"/>
      <c r="C52" s="237"/>
    </row>
    <row r="53" spans="1:3" ht="12" thickBot="1" x14ac:dyDescent="0.25">
      <c r="A53" s="35"/>
      <c r="B53" s="32"/>
      <c r="C53" s="32"/>
    </row>
    <row r="54" spans="1:3" ht="23.25" thickBot="1" x14ac:dyDescent="0.25">
      <c r="A54" s="163">
        <v>182</v>
      </c>
      <c r="B54" s="161"/>
      <c r="C54" s="161" t="s">
        <v>85</v>
      </c>
    </row>
    <row r="55" spans="1:3" ht="12" thickBot="1" x14ac:dyDescent="0.25">
      <c r="A55" s="154">
        <v>182</v>
      </c>
      <c r="B55" s="155" t="s">
        <v>86</v>
      </c>
      <c r="C55" s="155" t="s">
        <v>87</v>
      </c>
    </row>
    <row r="56" spans="1:3" ht="12" thickBot="1" x14ac:dyDescent="0.25">
      <c r="A56" s="154">
        <v>182</v>
      </c>
      <c r="B56" s="155" t="s">
        <v>88</v>
      </c>
      <c r="C56" s="155" t="s">
        <v>89</v>
      </c>
    </row>
    <row r="57" spans="1:3" ht="12" thickBot="1" x14ac:dyDescent="0.25">
      <c r="A57" s="154">
        <v>182</v>
      </c>
      <c r="B57" s="155" t="s">
        <v>90</v>
      </c>
      <c r="C57" s="155" t="s">
        <v>91</v>
      </c>
    </row>
    <row r="58" spans="1:3" ht="12" thickBot="1" x14ac:dyDescent="0.25">
      <c r="A58" s="154">
        <v>182</v>
      </c>
      <c r="B58" s="155" t="s">
        <v>92</v>
      </c>
      <c r="C58" s="155" t="s">
        <v>93</v>
      </c>
    </row>
    <row r="59" spans="1:3" ht="45.75" thickBot="1" x14ac:dyDescent="0.25">
      <c r="A59" s="191">
        <v>182</v>
      </c>
      <c r="B59" s="155" t="s">
        <v>56</v>
      </c>
      <c r="C59" s="155" t="s">
        <v>18</v>
      </c>
    </row>
    <row r="60" spans="1:3" ht="23.25" thickBot="1" x14ac:dyDescent="0.25">
      <c r="A60" s="154">
        <v>182</v>
      </c>
      <c r="B60" s="155" t="s">
        <v>94</v>
      </c>
      <c r="C60" s="155" t="s">
        <v>95</v>
      </c>
    </row>
    <row r="61" spans="1:3" x14ac:dyDescent="0.2">
      <c r="A61" s="35"/>
      <c r="B61" s="32"/>
      <c r="C61" s="32"/>
    </row>
    <row r="62" spans="1:3" x14ac:dyDescent="0.2">
      <c r="A62" s="250" t="s">
        <v>96</v>
      </c>
      <c r="B62" s="250"/>
      <c r="C62" s="250"/>
    </row>
    <row r="63" spans="1:3" x14ac:dyDescent="0.2">
      <c r="A63" s="35"/>
      <c r="B63" s="32"/>
      <c r="C63" s="32"/>
    </row>
    <row r="65" spans="1:3" ht="12" thickBot="1" x14ac:dyDescent="0.25"/>
    <row r="66" spans="1:3" ht="23.25" thickBot="1" x14ac:dyDescent="0.25">
      <c r="A66" s="194">
        <v>100</v>
      </c>
      <c r="B66" s="161"/>
      <c r="C66" s="161" t="s">
        <v>474</v>
      </c>
    </row>
    <row r="67" spans="1:3" ht="45" x14ac:dyDescent="0.2">
      <c r="A67" s="190">
        <v>100</v>
      </c>
      <c r="B67" s="193" t="s">
        <v>466</v>
      </c>
      <c r="C67" s="192" t="s">
        <v>467</v>
      </c>
    </row>
    <row r="68" spans="1:3" ht="56.25" x14ac:dyDescent="0.2">
      <c r="A68" s="190">
        <v>100</v>
      </c>
      <c r="B68" s="193" t="s">
        <v>470</v>
      </c>
      <c r="C68" s="192" t="s">
        <v>468</v>
      </c>
    </row>
    <row r="69" spans="1:3" ht="45" x14ac:dyDescent="0.2">
      <c r="A69" s="190">
        <v>100</v>
      </c>
      <c r="B69" s="193" t="s">
        <v>471</v>
      </c>
      <c r="C69" s="192" t="s">
        <v>469</v>
      </c>
    </row>
  </sheetData>
  <mergeCells count="18">
    <mergeCell ref="A3:C3"/>
    <mergeCell ref="A13:A14"/>
    <mergeCell ref="B13:B14"/>
    <mergeCell ref="A15:A16"/>
    <mergeCell ref="B15:B16"/>
    <mergeCell ref="C15:C16"/>
    <mergeCell ref="A6:B6"/>
    <mergeCell ref="C13:C14"/>
    <mergeCell ref="A39:C39"/>
    <mergeCell ref="A52:C52"/>
    <mergeCell ref="A47:C47"/>
    <mergeCell ref="A62:C62"/>
    <mergeCell ref="A33:C33"/>
    <mergeCell ref="A34:C34"/>
    <mergeCell ref="A35:C35"/>
    <mergeCell ref="A36:C36"/>
    <mergeCell ref="A37:C37"/>
    <mergeCell ref="A38:C38"/>
  </mergeCells>
  <pageMargins left="0.7" right="0.7" top="0.75" bottom="0.75" header="0.3" footer="0.3"/>
  <pageSetup paperSize="9" scale="95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view="pageLayout" zoomScaleNormal="100" workbookViewId="0">
      <selection activeCell="F20" sqref="F20"/>
    </sheetView>
  </sheetViews>
  <sheetFormatPr defaultRowHeight="11.25" x14ac:dyDescent="0.2"/>
  <cols>
    <col min="1" max="1" width="11" style="34" customWidth="1"/>
    <col min="2" max="2" width="27.140625" style="34" customWidth="1"/>
    <col min="3" max="3" width="51.28515625" style="34" customWidth="1"/>
    <col min="4" max="16384" width="9.140625" style="34"/>
  </cols>
  <sheetData>
    <row r="1" spans="1:3" ht="45" x14ac:dyDescent="0.2">
      <c r="C1" s="143" t="s">
        <v>460</v>
      </c>
    </row>
    <row r="3" spans="1:3" ht="39" customHeight="1" x14ac:dyDescent="0.2">
      <c r="A3" s="237" t="s">
        <v>102</v>
      </c>
      <c r="B3" s="237"/>
      <c r="C3" s="237"/>
    </row>
    <row r="5" spans="1:3" ht="28.5" customHeight="1" x14ac:dyDescent="0.2">
      <c r="A5" s="239" t="s">
        <v>97</v>
      </c>
      <c r="B5" s="239" t="s">
        <v>98</v>
      </c>
      <c r="C5" s="165" t="s">
        <v>454</v>
      </c>
    </row>
    <row r="6" spans="1:3" x14ac:dyDescent="0.2">
      <c r="A6" s="239"/>
      <c r="B6" s="239"/>
      <c r="C6" s="165" t="s">
        <v>99</v>
      </c>
    </row>
    <row r="7" spans="1:3" x14ac:dyDescent="0.2">
      <c r="A7" s="129"/>
      <c r="B7" s="174"/>
      <c r="C7" s="174"/>
    </row>
    <row r="8" spans="1:3" x14ac:dyDescent="0.2">
      <c r="A8" s="144">
        <v>1</v>
      </c>
      <c r="B8" s="144">
        <v>2</v>
      </c>
      <c r="C8" s="144">
        <v>3</v>
      </c>
    </row>
    <row r="9" spans="1:3" x14ac:dyDescent="0.2">
      <c r="A9" s="165">
        <v>650</v>
      </c>
      <c r="B9" s="144"/>
      <c r="C9" s="175" t="s">
        <v>55</v>
      </c>
    </row>
    <row r="10" spans="1:3" ht="48.75" customHeight="1" x14ac:dyDescent="0.2">
      <c r="A10" s="144">
        <v>650</v>
      </c>
      <c r="B10" s="144" t="s">
        <v>100</v>
      </c>
      <c r="C10" s="176" t="s">
        <v>202</v>
      </c>
    </row>
    <row r="11" spans="1:3" ht="22.5" x14ac:dyDescent="0.2">
      <c r="A11" s="144">
        <v>650</v>
      </c>
      <c r="B11" s="144" t="s">
        <v>101</v>
      </c>
      <c r="C11" s="177" t="s">
        <v>455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C8" sqref="C8"/>
    </sheetView>
  </sheetViews>
  <sheetFormatPr defaultRowHeight="11.25" x14ac:dyDescent="0.2"/>
  <cols>
    <col min="1" max="1" width="6.140625" style="34" customWidth="1"/>
    <col min="2" max="2" width="86.7109375" style="34" customWidth="1"/>
    <col min="3" max="3" width="21.5703125" style="34" customWidth="1"/>
    <col min="4" max="16384" width="9.140625" style="34"/>
  </cols>
  <sheetData>
    <row r="1" spans="1:3" ht="67.5" x14ac:dyDescent="0.2">
      <c r="C1" s="143" t="s">
        <v>461</v>
      </c>
    </row>
    <row r="3" spans="1:3" ht="37.5" customHeight="1" x14ac:dyDescent="0.2">
      <c r="A3" s="257" t="s">
        <v>473</v>
      </c>
      <c r="B3" s="257"/>
      <c r="C3" s="257"/>
    </row>
    <row r="4" spans="1:3" ht="12" thickBot="1" x14ac:dyDescent="0.25">
      <c r="C4" s="149" t="s">
        <v>120</v>
      </c>
    </row>
    <row r="5" spans="1:3" ht="12" thickBot="1" x14ac:dyDescent="0.25">
      <c r="A5" s="160" t="s">
        <v>103</v>
      </c>
      <c r="B5" s="178" t="s">
        <v>104</v>
      </c>
      <c r="C5" s="161" t="s">
        <v>456</v>
      </c>
    </row>
    <row r="6" spans="1:3" ht="34.5" thickBot="1" x14ac:dyDescent="0.25">
      <c r="A6" s="154">
        <v>1</v>
      </c>
      <c r="B6" s="179" t="s">
        <v>415</v>
      </c>
      <c r="C6" s="180">
        <v>9.5</v>
      </c>
    </row>
    <row r="7" spans="1:3" ht="135.75" thickBot="1" x14ac:dyDescent="0.25">
      <c r="A7" s="154">
        <v>2</v>
      </c>
      <c r="B7" s="179" t="s">
        <v>416</v>
      </c>
      <c r="C7" s="180">
        <v>169</v>
      </c>
    </row>
    <row r="8" spans="1:3" ht="83.25" customHeight="1" thickBot="1" x14ac:dyDescent="0.25">
      <c r="A8" s="154">
        <v>3</v>
      </c>
      <c r="B8" s="179" t="s">
        <v>417</v>
      </c>
      <c r="C8" s="181">
        <v>0.9</v>
      </c>
    </row>
    <row r="9" spans="1:3" ht="12" thickBot="1" x14ac:dyDescent="0.25">
      <c r="A9" s="151"/>
      <c r="B9" s="182" t="s">
        <v>105</v>
      </c>
      <c r="C9" s="181">
        <f>SUM(C6:C8)</f>
        <v>179.4</v>
      </c>
    </row>
  </sheetData>
  <mergeCells count="1">
    <mergeCell ref="A3:C3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6"/>
  <sheetViews>
    <sheetView topLeftCell="A25" zoomScaleNormal="100" workbookViewId="0">
      <selection activeCell="C29" sqref="C29"/>
    </sheetView>
  </sheetViews>
  <sheetFormatPr defaultRowHeight="15" x14ac:dyDescent="0.25"/>
  <cols>
    <col min="1" max="1" width="20.85546875" style="5" customWidth="1"/>
    <col min="2" max="2" width="44.5703125" style="5" customWidth="1"/>
    <col min="3" max="3" width="10.28515625" style="5" customWidth="1"/>
    <col min="4" max="4" width="7.85546875" style="5" customWidth="1"/>
    <col min="5" max="16384" width="9.140625" style="5"/>
  </cols>
  <sheetData>
    <row r="1" spans="1:4" ht="62.25" customHeight="1" x14ac:dyDescent="0.25">
      <c r="C1" s="208" t="s">
        <v>429</v>
      </c>
      <c r="D1" s="208"/>
    </row>
    <row r="2" spans="1:4" ht="20.25" customHeight="1" x14ac:dyDescent="0.25">
      <c r="C2" s="29"/>
    </row>
    <row r="3" spans="1:4" x14ac:dyDescent="0.25">
      <c r="A3" s="201" t="s">
        <v>329</v>
      </c>
      <c r="B3" s="201"/>
      <c r="C3" s="201"/>
    </row>
    <row r="4" spans="1:4" x14ac:dyDescent="0.25">
      <c r="C4" s="6" t="s">
        <v>120</v>
      </c>
    </row>
    <row r="5" spans="1:4" ht="26.25" customHeight="1" x14ac:dyDescent="0.25">
      <c r="A5" s="202" t="s">
        <v>0</v>
      </c>
      <c r="B5" s="204" t="s">
        <v>1</v>
      </c>
      <c r="C5" s="206" t="s">
        <v>274</v>
      </c>
      <c r="D5" s="207"/>
    </row>
    <row r="6" spans="1:4" ht="26.25" customHeight="1" x14ac:dyDescent="0.25">
      <c r="A6" s="203"/>
      <c r="B6" s="205"/>
      <c r="C6" s="20" t="s">
        <v>330</v>
      </c>
      <c r="D6" s="20" t="s">
        <v>331</v>
      </c>
    </row>
    <row r="7" spans="1:4" x14ac:dyDescent="0.25">
      <c r="A7" s="19" t="s">
        <v>2</v>
      </c>
      <c r="B7" s="18" t="s">
        <v>3</v>
      </c>
      <c r="C7" s="25">
        <f>C8+C18+C23+C25+C11</f>
        <v>26329.5</v>
      </c>
      <c r="D7" s="25">
        <f>D8+D18+D23+D25+D11</f>
        <v>26536.399999999998</v>
      </c>
    </row>
    <row r="8" spans="1:4" ht="24.75" customHeight="1" x14ac:dyDescent="0.25">
      <c r="A8" s="19" t="s">
        <v>4</v>
      </c>
      <c r="B8" s="21" t="s">
        <v>5</v>
      </c>
      <c r="C8" s="25">
        <f>C9</f>
        <v>20657.7</v>
      </c>
      <c r="D8" s="25">
        <f>D9</f>
        <v>20781.8</v>
      </c>
    </row>
    <row r="9" spans="1:4" ht="18" customHeight="1" x14ac:dyDescent="0.25">
      <c r="A9" s="22" t="s">
        <v>6</v>
      </c>
      <c r="B9" s="23" t="s">
        <v>7</v>
      </c>
      <c r="C9" s="26">
        <f>C10</f>
        <v>20657.7</v>
      </c>
      <c r="D9" s="26">
        <f>D10</f>
        <v>20781.8</v>
      </c>
    </row>
    <row r="10" spans="1:4" ht="61.5" customHeight="1" x14ac:dyDescent="0.25">
      <c r="A10" s="22" t="s">
        <v>8</v>
      </c>
      <c r="B10" s="23" t="s">
        <v>9</v>
      </c>
      <c r="C10" s="26">
        <v>20657.7</v>
      </c>
      <c r="D10" s="26">
        <v>20781.8</v>
      </c>
    </row>
    <row r="11" spans="1:4" ht="31.5" customHeight="1" x14ac:dyDescent="0.25">
      <c r="A11" s="19" t="s">
        <v>325</v>
      </c>
      <c r="B11" s="30" t="s">
        <v>326</v>
      </c>
      <c r="C11" s="25">
        <f>C12+C13+C14</f>
        <v>2052</v>
      </c>
      <c r="D11" s="25">
        <f>D12+D13+D14</f>
        <v>2133</v>
      </c>
    </row>
    <row r="12" spans="1:4" ht="57" customHeight="1" x14ac:dyDescent="0.25">
      <c r="A12" s="22" t="s">
        <v>466</v>
      </c>
      <c r="B12" s="192" t="s">
        <v>467</v>
      </c>
      <c r="C12" s="26">
        <v>657</v>
      </c>
      <c r="D12" s="26">
        <v>683</v>
      </c>
    </row>
    <row r="13" spans="1:4" ht="77.25" customHeight="1" x14ac:dyDescent="0.25">
      <c r="A13" s="22" t="s">
        <v>470</v>
      </c>
      <c r="B13" s="192" t="s">
        <v>468</v>
      </c>
      <c r="C13" s="26">
        <v>10</v>
      </c>
      <c r="D13" s="26">
        <v>10</v>
      </c>
    </row>
    <row r="14" spans="1:4" ht="57" customHeight="1" x14ac:dyDescent="0.25">
      <c r="A14" s="22" t="s">
        <v>471</v>
      </c>
      <c r="B14" s="192" t="s">
        <v>469</v>
      </c>
      <c r="C14" s="26">
        <v>1385</v>
      </c>
      <c r="D14" s="26">
        <v>1440</v>
      </c>
    </row>
    <row r="15" spans="1:4" ht="31.5" customHeight="1" x14ac:dyDescent="0.25">
      <c r="A15" s="19" t="s">
        <v>4</v>
      </c>
      <c r="B15" s="21" t="s">
        <v>5</v>
      </c>
      <c r="C15" s="25">
        <f>C16</f>
        <v>20657.7</v>
      </c>
      <c r="D15" s="25">
        <f>D16</f>
        <v>20781.8</v>
      </c>
    </row>
    <row r="16" spans="1:4" ht="31.5" customHeight="1" x14ac:dyDescent="0.25">
      <c r="A16" s="22" t="s">
        <v>6</v>
      </c>
      <c r="B16" s="23" t="s">
        <v>7</v>
      </c>
      <c r="C16" s="26">
        <f>C17</f>
        <v>20657.7</v>
      </c>
      <c r="D16" s="26">
        <f>D17</f>
        <v>20781.8</v>
      </c>
    </row>
    <row r="17" spans="1:4" ht="31.5" customHeight="1" x14ac:dyDescent="0.25">
      <c r="A17" s="22" t="s">
        <v>8</v>
      </c>
      <c r="B17" s="23" t="s">
        <v>9</v>
      </c>
      <c r="C17" s="26">
        <v>20657.7</v>
      </c>
      <c r="D17" s="26">
        <v>20781.8</v>
      </c>
    </row>
    <row r="18" spans="1:4" ht="18.75" customHeight="1" x14ac:dyDescent="0.25">
      <c r="A18" s="19" t="s">
        <v>10</v>
      </c>
      <c r="B18" s="21" t="s">
        <v>11</v>
      </c>
      <c r="C18" s="25">
        <f>C19+C20</f>
        <v>231</v>
      </c>
      <c r="D18" s="25">
        <f>D19+D20</f>
        <v>231</v>
      </c>
    </row>
    <row r="19" spans="1:4" ht="38.25" customHeight="1" x14ac:dyDescent="0.25">
      <c r="A19" s="22" t="s">
        <v>12</v>
      </c>
      <c r="B19" s="23" t="s">
        <v>177</v>
      </c>
      <c r="C19" s="26">
        <v>108</v>
      </c>
      <c r="D19" s="26">
        <v>108</v>
      </c>
    </row>
    <row r="20" spans="1:4" ht="23.45" customHeight="1" x14ac:dyDescent="0.25">
      <c r="A20" s="19" t="s">
        <v>13</v>
      </c>
      <c r="B20" s="21" t="s">
        <v>14</v>
      </c>
      <c r="C20" s="25">
        <f>C22+C21</f>
        <v>123</v>
      </c>
      <c r="D20" s="25">
        <f>D22+D21</f>
        <v>123</v>
      </c>
    </row>
    <row r="21" spans="1:4" ht="61.5" customHeight="1" x14ac:dyDescent="0.25">
      <c r="A21" s="22" t="s">
        <v>270</v>
      </c>
      <c r="B21" s="23" t="s">
        <v>271</v>
      </c>
      <c r="C21" s="26">
        <v>113</v>
      </c>
      <c r="D21" s="26">
        <v>113</v>
      </c>
    </row>
    <row r="22" spans="1:4" ht="63" customHeight="1" x14ac:dyDescent="0.25">
      <c r="A22" s="22" t="s">
        <v>273</v>
      </c>
      <c r="B22" s="23" t="s">
        <v>272</v>
      </c>
      <c r="C22" s="26">
        <v>10</v>
      </c>
      <c r="D22" s="26">
        <v>10</v>
      </c>
    </row>
    <row r="23" spans="1:4" ht="26.25" customHeight="1" x14ac:dyDescent="0.25">
      <c r="A23" s="19" t="s">
        <v>15</v>
      </c>
      <c r="B23" s="21" t="s">
        <v>16</v>
      </c>
      <c r="C23" s="25">
        <f>C24</f>
        <v>90</v>
      </c>
      <c r="D23" s="25">
        <f>D24</f>
        <v>90</v>
      </c>
    </row>
    <row r="24" spans="1:4" ht="66.75" customHeight="1" x14ac:dyDescent="0.25">
      <c r="A24" s="22" t="s">
        <v>17</v>
      </c>
      <c r="B24" s="23" t="s">
        <v>18</v>
      </c>
      <c r="C24" s="26">
        <v>90</v>
      </c>
      <c r="D24" s="26">
        <v>90</v>
      </c>
    </row>
    <row r="25" spans="1:4" ht="45" customHeight="1" x14ac:dyDescent="0.25">
      <c r="A25" s="19" t="s">
        <v>19</v>
      </c>
      <c r="B25" s="21" t="s">
        <v>171</v>
      </c>
      <c r="C25" s="25">
        <f>C26+C27+C28</f>
        <v>3298.8</v>
      </c>
      <c r="D25" s="25">
        <f>D26+D27+D28</f>
        <v>3300.6</v>
      </c>
    </row>
    <row r="26" spans="1:4" ht="47.25" customHeight="1" x14ac:dyDescent="0.25">
      <c r="A26" s="22" t="s">
        <v>20</v>
      </c>
      <c r="B26" s="23" t="s">
        <v>178</v>
      </c>
      <c r="C26" s="26">
        <v>525</v>
      </c>
      <c r="D26" s="26">
        <v>525</v>
      </c>
    </row>
    <row r="27" spans="1:4" ht="58.5" customHeight="1" x14ac:dyDescent="0.25">
      <c r="A27" s="22" t="s">
        <v>21</v>
      </c>
      <c r="B27" s="23" t="s">
        <v>22</v>
      </c>
      <c r="C27" s="26">
        <v>2600</v>
      </c>
      <c r="D27" s="26">
        <v>2600</v>
      </c>
    </row>
    <row r="28" spans="1:4" ht="75" customHeight="1" x14ac:dyDescent="0.25">
      <c r="A28" s="22" t="s">
        <v>203</v>
      </c>
      <c r="B28" s="23" t="s">
        <v>204</v>
      </c>
      <c r="C28" s="26">
        <v>173.8</v>
      </c>
      <c r="D28" s="26">
        <v>175.6</v>
      </c>
    </row>
    <row r="29" spans="1:4" ht="30.75" customHeight="1" x14ac:dyDescent="0.25">
      <c r="A29" s="19" t="s">
        <v>23</v>
      </c>
      <c r="B29" s="21" t="s">
        <v>172</v>
      </c>
      <c r="C29" s="25">
        <f>C30+C32+C35</f>
        <v>9672.7000000000007</v>
      </c>
      <c r="D29" s="25">
        <f>D30+D32+D35</f>
        <v>9574.5</v>
      </c>
    </row>
    <row r="30" spans="1:4" ht="44.25" customHeight="1" x14ac:dyDescent="0.25">
      <c r="A30" s="22" t="s">
        <v>167</v>
      </c>
      <c r="B30" s="23" t="s">
        <v>173</v>
      </c>
      <c r="C30" s="26">
        <f>C31</f>
        <v>8289.5</v>
      </c>
      <c r="D30" s="26">
        <f>D31</f>
        <v>8201.5</v>
      </c>
    </row>
    <row r="31" spans="1:4" ht="39.75" customHeight="1" x14ac:dyDescent="0.25">
      <c r="A31" s="22" t="s">
        <v>24</v>
      </c>
      <c r="B31" s="23" t="s">
        <v>179</v>
      </c>
      <c r="C31" s="26">
        <v>8289.5</v>
      </c>
      <c r="D31" s="26">
        <v>8201.5</v>
      </c>
    </row>
    <row r="32" spans="1:4" ht="39.75" customHeight="1" x14ac:dyDescent="0.25">
      <c r="A32" s="19" t="s">
        <v>168</v>
      </c>
      <c r="B32" s="21" t="s">
        <v>174</v>
      </c>
      <c r="C32" s="26">
        <f>C33+C34</f>
        <v>140.6</v>
      </c>
      <c r="D32" s="26">
        <f>D33+D34</f>
        <v>140.6</v>
      </c>
    </row>
    <row r="33" spans="1:4" ht="44.25" customHeight="1" x14ac:dyDescent="0.25">
      <c r="A33" s="22" t="s">
        <v>25</v>
      </c>
      <c r="B33" s="23" t="s">
        <v>180</v>
      </c>
      <c r="C33" s="26">
        <v>38</v>
      </c>
      <c r="D33" s="26">
        <v>38</v>
      </c>
    </row>
    <row r="34" spans="1:4" ht="54" customHeight="1" x14ac:dyDescent="0.25">
      <c r="A34" s="22" t="s">
        <v>26</v>
      </c>
      <c r="B34" s="23" t="s">
        <v>181</v>
      </c>
      <c r="C34" s="26">
        <v>102.6</v>
      </c>
      <c r="D34" s="26">
        <v>102.6</v>
      </c>
    </row>
    <row r="35" spans="1:4" ht="23.25" customHeight="1" x14ac:dyDescent="0.25">
      <c r="A35" s="19" t="s">
        <v>169</v>
      </c>
      <c r="B35" s="21" t="s">
        <v>142</v>
      </c>
      <c r="C35" s="25">
        <f>C36</f>
        <v>1242.5999999999999</v>
      </c>
      <c r="D35" s="25">
        <f>D36</f>
        <v>1232.4000000000001</v>
      </c>
    </row>
    <row r="36" spans="1:4" ht="54" customHeight="1" x14ac:dyDescent="0.25">
      <c r="A36" s="22" t="s">
        <v>170</v>
      </c>
      <c r="B36" s="23" t="s">
        <v>182</v>
      </c>
      <c r="C36" s="26">
        <f>7.4+10.2+1200+25</f>
        <v>1242.5999999999999</v>
      </c>
      <c r="D36" s="26">
        <f>7.4+1200+25</f>
        <v>1232.4000000000001</v>
      </c>
    </row>
    <row r="37" spans="1:4" ht="18.75" customHeight="1" x14ac:dyDescent="0.25">
      <c r="A37" s="19"/>
      <c r="B37" s="21" t="s">
        <v>27</v>
      </c>
      <c r="C37" s="25">
        <f>C7+C29</f>
        <v>36002.199999999997</v>
      </c>
      <c r="D37" s="25">
        <f>D7+D29</f>
        <v>36110.899999999994</v>
      </c>
    </row>
    <row r="41" spans="1:4" x14ac:dyDescent="0.25">
      <c r="B41" s="16"/>
    </row>
    <row r="44" spans="1:4" x14ac:dyDescent="0.25">
      <c r="B44" s="17"/>
    </row>
    <row r="46" spans="1:4" x14ac:dyDescent="0.25">
      <c r="B46" s="16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43" t="s">
        <v>446</v>
      </c>
    </row>
    <row r="3" spans="1:5" ht="33.950000000000003" customHeight="1" x14ac:dyDescent="0.2">
      <c r="A3" s="237" t="s">
        <v>441</v>
      </c>
      <c r="B3" s="237"/>
      <c r="C3" s="237"/>
      <c r="D3" s="237"/>
      <c r="E3" s="237"/>
    </row>
    <row r="4" spans="1:5" ht="15.95" customHeight="1" x14ac:dyDescent="0.2">
      <c r="C4" s="148"/>
    </row>
    <row r="5" spans="1:5" x14ac:dyDescent="0.2">
      <c r="E5" s="34" t="s">
        <v>119</v>
      </c>
    </row>
    <row r="6" spans="1:5" x14ac:dyDescent="0.2">
      <c r="A6" s="183" t="s">
        <v>106</v>
      </c>
      <c r="B6" s="239" t="s">
        <v>107</v>
      </c>
      <c r="C6" s="239"/>
      <c r="D6" s="239"/>
      <c r="E6" s="165" t="s">
        <v>121</v>
      </c>
    </row>
    <row r="7" spans="1:5" ht="45" customHeight="1" x14ac:dyDescent="0.2">
      <c r="A7" s="184">
        <v>1</v>
      </c>
      <c r="B7" s="235" t="s">
        <v>122</v>
      </c>
      <c r="C7" s="235"/>
      <c r="D7" s="235"/>
      <c r="E7" s="168">
        <v>0</v>
      </c>
    </row>
    <row r="8" spans="1:5" ht="21" customHeight="1" x14ac:dyDescent="0.2">
      <c r="A8" s="184" t="s">
        <v>124</v>
      </c>
      <c r="B8" s="258" t="s">
        <v>123</v>
      </c>
      <c r="C8" s="259"/>
      <c r="D8" s="260"/>
      <c r="E8" s="168">
        <v>0</v>
      </c>
    </row>
    <row r="9" spans="1:5" ht="17.25" customHeight="1" x14ac:dyDescent="0.2">
      <c r="A9" s="184" t="s">
        <v>125</v>
      </c>
      <c r="B9" s="235" t="s">
        <v>128</v>
      </c>
      <c r="C9" s="235"/>
      <c r="D9" s="235"/>
      <c r="E9" s="168">
        <v>0</v>
      </c>
    </row>
    <row r="10" spans="1:5" ht="12.75" customHeight="1" x14ac:dyDescent="0.2">
      <c r="A10" s="184" t="s">
        <v>126</v>
      </c>
      <c r="B10" s="258" t="s">
        <v>129</v>
      </c>
      <c r="C10" s="259"/>
      <c r="D10" s="260"/>
      <c r="E10" s="168">
        <v>0</v>
      </c>
    </row>
    <row r="11" spans="1:5" ht="12.75" customHeight="1" x14ac:dyDescent="0.2">
      <c r="A11" s="184" t="s">
        <v>281</v>
      </c>
      <c r="B11" s="218" t="s">
        <v>282</v>
      </c>
      <c r="C11" s="261"/>
      <c r="D11" s="219"/>
      <c r="E11" s="168">
        <v>0</v>
      </c>
    </row>
    <row r="12" spans="1:5" x14ac:dyDescent="0.2">
      <c r="A12" s="144"/>
      <c r="B12" s="235" t="s">
        <v>127</v>
      </c>
      <c r="C12" s="235"/>
      <c r="D12" s="235"/>
      <c r="E12" s="168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J13" sqref="J13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43" t="s">
        <v>462</v>
      </c>
    </row>
    <row r="3" spans="1:5" ht="33.950000000000003" customHeight="1" x14ac:dyDescent="0.2">
      <c r="A3" s="237" t="s">
        <v>442</v>
      </c>
      <c r="B3" s="237"/>
      <c r="C3" s="237"/>
      <c r="D3" s="237"/>
      <c r="E3" s="237"/>
    </row>
    <row r="4" spans="1:5" ht="15.95" customHeight="1" x14ac:dyDescent="0.2">
      <c r="C4" s="148"/>
    </row>
    <row r="5" spans="1:5" x14ac:dyDescent="0.2">
      <c r="E5" s="34" t="s">
        <v>119</v>
      </c>
    </row>
    <row r="6" spans="1:5" x14ac:dyDescent="0.2">
      <c r="A6" s="183" t="s">
        <v>106</v>
      </c>
      <c r="B6" s="239" t="s">
        <v>107</v>
      </c>
      <c r="C6" s="239"/>
      <c r="D6" s="239"/>
      <c r="E6" s="165" t="s">
        <v>121</v>
      </c>
    </row>
    <row r="7" spans="1:5" ht="45" customHeight="1" x14ac:dyDescent="0.2">
      <c r="A7" s="184">
        <v>1</v>
      </c>
      <c r="B7" s="235" t="s">
        <v>122</v>
      </c>
      <c r="C7" s="235"/>
      <c r="D7" s="235"/>
      <c r="E7" s="168">
        <v>0</v>
      </c>
    </row>
    <row r="8" spans="1:5" ht="21" customHeight="1" x14ac:dyDescent="0.2">
      <c r="A8" s="184" t="s">
        <v>124</v>
      </c>
      <c r="B8" s="258" t="s">
        <v>123</v>
      </c>
      <c r="C8" s="259"/>
      <c r="D8" s="260"/>
      <c r="E8" s="168">
        <v>0</v>
      </c>
    </row>
    <row r="9" spans="1:5" ht="17.25" customHeight="1" x14ac:dyDescent="0.2">
      <c r="A9" s="184" t="s">
        <v>125</v>
      </c>
      <c r="B9" s="235" t="s">
        <v>128</v>
      </c>
      <c r="C9" s="235"/>
      <c r="D9" s="235"/>
      <c r="E9" s="168">
        <v>0</v>
      </c>
    </row>
    <row r="10" spans="1:5" ht="12.75" customHeight="1" x14ac:dyDescent="0.2">
      <c r="A10" s="184" t="s">
        <v>126</v>
      </c>
      <c r="B10" s="258" t="s">
        <v>129</v>
      </c>
      <c r="C10" s="259"/>
      <c r="D10" s="260"/>
      <c r="E10" s="168">
        <v>0</v>
      </c>
    </row>
    <row r="11" spans="1:5" ht="12.75" customHeight="1" x14ac:dyDescent="0.2">
      <c r="A11" s="184" t="s">
        <v>281</v>
      </c>
      <c r="B11" s="218" t="s">
        <v>282</v>
      </c>
      <c r="C11" s="261"/>
      <c r="D11" s="219"/>
      <c r="E11" s="168">
        <v>0</v>
      </c>
    </row>
    <row r="12" spans="1:5" x14ac:dyDescent="0.2">
      <c r="A12" s="144"/>
      <c r="B12" s="235" t="s">
        <v>127</v>
      </c>
      <c r="C12" s="235"/>
      <c r="D12" s="235"/>
      <c r="E12" s="168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H7" sqref="H7:I7"/>
    </sheetView>
  </sheetViews>
  <sheetFormatPr defaultRowHeight="11.25" x14ac:dyDescent="0.2"/>
  <cols>
    <col min="1" max="1" width="6.140625" style="34" customWidth="1"/>
    <col min="2" max="2" width="53.42578125" style="34" customWidth="1"/>
    <col min="3" max="3" width="16.5703125" style="34" customWidth="1"/>
    <col min="4" max="4" width="6.28515625" style="34" customWidth="1"/>
    <col min="5" max="5" width="16.5703125" style="34" customWidth="1"/>
    <col min="6" max="16384" width="9.140625" style="34"/>
  </cols>
  <sheetData>
    <row r="1" spans="1:5" ht="67.5" x14ac:dyDescent="0.2">
      <c r="E1" s="143" t="s">
        <v>463</v>
      </c>
    </row>
    <row r="3" spans="1:5" ht="33.950000000000003" customHeight="1" x14ac:dyDescent="0.2">
      <c r="A3" s="237" t="s">
        <v>464</v>
      </c>
      <c r="B3" s="237"/>
      <c r="C3" s="237"/>
      <c r="D3" s="237"/>
      <c r="E3" s="237"/>
    </row>
    <row r="4" spans="1:5" ht="15.95" customHeight="1" x14ac:dyDescent="0.2">
      <c r="C4" s="148"/>
    </row>
    <row r="5" spans="1:5" x14ac:dyDescent="0.2">
      <c r="E5" s="34" t="s">
        <v>119</v>
      </c>
    </row>
    <row r="6" spans="1:5" x14ac:dyDescent="0.2">
      <c r="A6" s="183" t="s">
        <v>106</v>
      </c>
      <c r="B6" s="239" t="s">
        <v>107</v>
      </c>
      <c r="C6" s="239"/>
      <c r="D6" s="239"/>
      <c r="E6" s="165" t="s">
        <v>121</v>
      </c>
    </row>
    <row r="7" spans="1:5" ht="45" customHeight="1" x14ac:dyDescent="0.2">
      <c r="A7" s="184">
        <v>1</v>
      </c>
      <c r="B7" s="235" t="s">
        <v>122</v>
      </c>
      <c r="C7" s="235"/>
      <c r="D7" s="235"/>
      <c r="E7" s="168">
        <v>0</v>
      </c>
    </row>
    <row r="8" spans="1:5" ht="21" customHeight="1" x14ac:dyDescent="0.2">
      <c r="A8" s="184" t="s">
        <v>124</v>
      </c>
      <c r="B8" s="258" t="s">
        <v>123</v>
      </c>
      <c r="C8" s="259"/>
      <c r="D8" s="260"/>
      <c r="E8" s="168">
        <v>0</v>
      </c>
    </row>
    <row r="9" spans="1:5" ht="17.25" customHeight="1" x14ac:dyDescent="0.2">
      <c r="A9" s="184" t="s">
        <v>125</v>
      </c>
      <c r="B9" s="235" t="s">
        <v>128</v>
      </c>
      <c r="C9" s="235"/>
      <c r="D9" s="235"/>
      <c r="E9" s="168">
        <v>0</v>
      </c>
    </row>
    <row r="10" spans="1:5" ht="12.75" customHeight="1" x14ac:dyDescent="0.2">
      <c r="A10" s="184" t="s">
        <v>126</v>
      </c>
      <c r="B10" s="258" t="s">
        <v>129</v>
      </c>
      <c r="C10" s="259"/>
      <c r="D10" s="260"/>
      <c r="E10" s="168">
        <v>0</v>
      </c>
    </row>
    <row r="11" spans="1:5" ht="12.75" customHeight="1" x14ac:dyDescent="0.2">
      <c r="A11" s="184" t="s">
        <v>281</v>
      </c>
      <c r="B11" s="218" t="s">
        <v>282</v>
      </c>
      <c r="C11" s="261"/>
      <c r="D11" s="219"/>
      <c r="E11" s="168">
        <v>0</v>
      </c>
    </row>
    <row r="12" spans="1:5" x14ac:dyDescent="0.2">
      <c r="A12" s="144"/>
      <c r="B12" s="235" t="s">
        <v>127</v>
      </c>
      <c r="C12" s="235"/>
      <c r="D12" s="235"/>
      <c r="E12" s="168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70"/>
  <sheetViews>
    <sheetView tabSelected="1" view="pageLayout" topLeftCell="A28" zoomScaleNormal="100" workbookViewId="0">
      <selection activeCell="D36" sqref="D36"/>
    </sheetView>
  </sheetViews>
  <sheetFormatPr defaultRowHeight="11.25" x14ac:dyDescent="0.2"/>
  <cols>
    <col min="1" max="1" width="50.42578125" style="31" customWidth="1"/>
    <col min="2" max="2" width="5.42578125" style="32" customWidth="1"/>
    <col min="3" max="3" width="5.28515625" style="32" customWidth="1"/>
    <col min="4" max="4" width="10.5703125" style="33" customWidth="1"/>
    <col min="5" max="5" width="7.140625" style="34" customWidth="1"/>
    <col min="6" max="6" width="17.28515625" style="32" customWidth="1"/>
    <col min="7" max="16384" width="9.140625" style="34"/>
  </cols>
  <sheetData>
    <row r="1" spans="1:6" ht="44.25" customHeight="1" x14ac:dyDescent="0.2">
      <c r="E1" s="210" t="s">
        <v>430</v>
      </c>
      <c r="F1" s="210"/>
    </row>
    <row r="2" spans="1:6" ht="45" customHeight="1" x14ac:dyDescent="0.2">
      <c r="A2" s="209" t="s">
        <v>402</v>
      </c>
      <c r="B2" s="209"/>
      <c r="C2" s="209"/>
      <c r="D2" s="209"/>
      <c r="E2" s="209"/>
      <c r="F2" s="209"/>
    </row>
    <row r="3" spans="1:6" ht="21" customHeight="1" x14ac:dyDescent="0.2"/>
    <row r="5" spans="1:6" ht="81" customHeight="1" x14ac:dyDescent="0.2">
      <c r="A5" s="36" t="s">
        <v>28</v>
      </c>
      <c r="B5" s="36" t="s">
        <v>29</v>
      </c>
      <c r="C5" s="36" t="s">
        <v>30</v>
      </c>
      <c r="D5" s="37" t="s">
        <v>31</v>
      </c>
      <c r="E5" s="36" t="s">
        <v>32</v>
      </c>
      <c r="F5" s="38" t="s">
        <v>403</v>
      </c>
    </row>
    <row r="6" spans="1:6" ht="22.5" customHeight="1" x14ac:dyDescent="0.2">
      <c r="A6" s="39" t="s">
        <v>34</v>
      </c>
      <c r="B6" s="40">
        <v>1</v>
      </c>
      <c r="C6" s="40">
        <v>0</v>
      </c>
      <c r="D6" s="41" t="s">
        <v>143</v>
      </c>
      <c r="E6" s="42" t="s">
        <v>143</v>
      </c>
      <c r="F6" s="43">
        <f>F7+F14+F30+F41+F48</f>
        <v>18659.400000000001</v>
      </c>
    </row>
    <row r="7" spans="1:6" ht="22.5" customHeight="1" x14ac:dyDescent="0.2">
      <c r="A7" s="44" t="s">
        <v>35</v>
      </c>
      <c r="B7" s="45">
        <v>1</v>
      </c>
      <c r="C7" s="45">
        <v>2</v>
      </c>
      <c r="D7" s="46" t="s">
        <v>143</v>
      </c>
      <c r="E7" s="47" t="s">
        <v>143</v>
      </c>
      <c r="F7" s="48">
        <f t="shared" ref="F7:F9" si="0">F8</f>
        <v>1600</v>
      </c>
    </row>
    <row r="8" spans="1:6" ht="36.75" customHeight="1" x14ac:dyDescent="0.2">
      <c r="A8" s="49" t="s">
        <v>479</v>
      </c>
      <c r="B8" s="45">
        <v>1</v>
      </c>
      <c r="C8" s="45">
        <v>2</v>
      </c>
      <c r="D8" s="46">
        <v>1800000000</v>
      </c>
      <c r="E8" s="47" t="s">
        <v>143</v>
      </c>
      <c r="F8" s="48">
        <f t="shared" si="0"/>
        <v>1600</v>
      </c>
    </row>
    <row r="9" spans="1:6" ht="48" customHeight="1" x14ac:dyDescent="0.2">
      <c r="A9" s="49" t="s">
        <v>262</v>
      </c>
      <c r="B9" s="45">
        <v>1</v>
      </c>
      <c r="C9" s="45">
        <v>2</v>
      </c>
      <c r="D9" s="46">
        <v>1810000000</v>
      </c>
      <c r="E9" s="47" t="s">
        <v>143</v>
      </c>
      <c r="F9" s="48">
        <f t="shared" si="0"/>
        <v>1600</v>
      </c>
    </row>
    <row r="10" spans="1:6" ht="35.25" customHeight="1" x14ac:dyDescent="0.2">
      <c r="A10" s="49" t="s">
        <v>261</v>
      </c>
      <c r="B10" s="45">
        <v>1</v>
      </c>
      <c r="C10" s="45">
        <v>2</v>
      </c>
      <c r="D10" s="46">
        <v>1810100000</v>
      </c>
      <c r="E10" s="47"/>
      <c r="F10" s="48">
        <f>+F11</f>
        <v>1600</v>
      </c>
    </row>
    <row r="11" spans="1:6" ht="32.25" customHeight="1" x14ac:dyDescent="0.2">
      <c r="A11" s="49" t="s">
        <v>205</v>
      </c>
      <c r="B11" s="45">
        <v>1</v>
      </c>
      <c r="C11" s="45">
        <v>2</v>
      </c>
      <c r="D11" s="46" t="s">
        <v>477</v>
      </c>
      <c r="E11" s="47" t="s">
        <v>143</v>
      </c>
      <c r="F11" s="48">
        <f>F12</f>
        <v>1600</v>
      </c>
    </row>
    <row r="12" spans="1:6" ht="47.25" customHeight="1" x14ac:dyDescent="0.2">
      <c r="A12" s="50" t="s">
        <v>147</v>
      </c>
      <c r="B12" s="45">
        <v>1</v>
      </c>
      <c r="C12" s="45">
        <v>2</v>
      </c>
      <c r="D12" s="46" t="s">
        <v>477</v>
      </c>
      <c r="E12" s="47" t="s">
        <v>148</v>
      </c>
      <c r="F12" s="48">
        <f>F13</f>
        <v>1600</v>
      </c>
    </row>
    <row r="13" spans="1:6" ht="25.5" customHeight="1" x14ac:dyDescent="0.2">
      <c r="A13" s="50" t="s">
        <v>152</v>
      </c>
      <c r="B13" s="45">
        <v>1</v>
      </c>
      <c r="C13" s="45">
        <v>2</v>
      </c>
      <c r="D13" s="46" t="s">
        <v>477</v>
      </c>
      <c r="E13" s="47" t="s">
        <v>153</v>
      </c>
      <c r="F13" s="48">
        <v>1600</v>
      </c>
    </row>
    <row r="14" spans="1:6" ht="38.25" customHeight="1" x14ac:dyDescent="0.2">
      <c r="A14" s="50" t="s">
        <v>36</v>
      </c>
      <c r="B14" s="45">
        <v>1</v>
      </c>
      <c r="C14" s="45">
        <v>4</v>
      </c>
      <c r="D14" s="46"/>
      <c r="E14" s="47"/>
      <c r="F14" s="48">
        <f>F15</f>
        <v>9571</v>
      </c>
    </row>
    <row r="15" spans="1:6" ht="33.75" customHeight="1" x14ac:dyDescent="0.2">
      <c r="A15" s="49" t="s">
        <v>479</v>
      </c>
      <c r="B15" s="45">
        <v>1</v>
      </c>
      <c r="C15" s="45">
        <v>4</v>
      </c>
      <c r="D15" s="46">
        <v>1800000000</v>
      </c>
      <c r="E15" s="47" t="s">
        <v>143</v>
      </c>
      <c r="F15" s="48">
        <f>F16</f>
        <v>9571</v>
      </c>
    </row>
    <row r="16" spans="1:6" ht="22.5" customHeight="1" x14ac:dyDescent="0.2">
      <c r="A16" s="49" t="s">
        <v>262</v>
      </c>
      <c r="B16" s="45">
        <v>1</v>
      </c>
      <c r="C16" s="45">
        <v>4</v>
      </c>
      <c r="D16" s="46">
        <v>1810000000</v>
      </c>
      <c r="E16" s="47" t="s">
        <v>143</v>
      </c>
      <c r="F16" s="48">
        <f>F17+F26</f>
        <v>9571</v>
      </c>
    </row>
    <row r="17" spans="1:6" ht="33.75" customHeight="1" x14ac:dyDescent="0.2">
      <c r="A17" s="49" t="s">
        <v>263</v>
      </c>
      <c r="B17" s="45">
        <v>1</v>
      </c>
      <c r="C17" s="45">
        <v>4</v>
      </c>
      <c r="D17" s="46">
        <v>1810100000</v>
      </c>
      <c r="E17" s="47"/>
      <c r="F17" s="48">
        <f>F18+F23</f>
        <v>9369</v>
      </c>
    </row>
    <row r="18" spans="1:6" ht="11.25" customHeight="1" x14ac:dyDescent="0.2">
      <c r="A18" s="49" t="s">
        <v>133</v>
      </c>
      <c r="B18" s="45">
        <v>1</v>
      </c>
      <c r="C18" s="45">
        <v>4</v>
      </c>
      <c r="D18" s="46">
        <v>1810102040</v>
      </c>
      <c r="E18" s="47" t="s">
        <v>143</v>
      </c>
      <c r="F18" s="48">
        <f>F19+F21</f>
        <v>9369</v>
      </c>
    </row>
    <row r="19" spans="1:6" ht="45" customHeight="1" x14ac:dyDescent="0.2">
      <c r="A19" s="50" t="s">
        <v>147</v>
      </c>
      <c r="B19" s="45">
        <v>1</v>
      </c>
      <c r="C19" s="45">
        <v>4</v>
      </c>
      <c r="D19" s="46">
        <v>1810102040</v>
      </c>
      <c r="E19" s="47" t="s">
        <v>148</v>
      </c>
      <c r="F19" s="48">
        <f>F20</f>
        <v>9347</v>
      </c>
    </row>
    <row r="20" spans="1:6" ht="22.5" x14ac:dyDescent="0.2">
      <c r="A20" s="50" t="s">
        <v>152</v>
      </c>
      <c r="B20" s="45">
        <v>1</v>
      </c>
      <c r="C20" s="45">
        <v>4</v>
      </c>
      <c r="D20" s="46">
        <v>1810102040</v>
      </c>
      <c r="E20" s="47" t="s">
        <v>153</v>
      </c>
      <c r="F20" s="48">
        <f>6700+1900+630+117</f>
        <v>9347</v>
      </c>
    </row>
    <row r="21" spans="1:6" ht="22.5" customHeight="1" x14ac:dyDescent="0.2">
      <c r="A21" s="50" t="s">
        <v>285</v>
      </c>
      <c r="B21" s="45">
        <v>1</v>
      </c>
      <c r="C21" s="45">
        <v>4</v>
      </c>
      <c r="D21" s="46">
        <v>1810102040</v>
      </c>
      <c r="E21" s="47" t="s">
        <v>144</v>
      </c>
      <c r="F21" s="48">
        <f>F22</f>
        <v>22</v>
      </c>
    </row>
    <row r="22" spans="1:6" ht="22.5" x14ac:dyDescent="0.2">
      <c r="A22" s="50" t="s">
        <v>145</v>
      </c>
      <c r="B22" s="45">
        <v>1</v>
      </c>
      <c r="C22" s="45">
        <v>4</v>
      </c>
      <c r="D22" s="46">
        <v>1810102040</v>
      </c>
      <c r="E22" s="47" t="s">
        <v>146</v>
      </c>
      <c r="F22" s="48">
        <v>22</v>
      </c>
    </row>
    <row r="23" spans="1:6" ht="45" customHeight="1" x14ac:dyDescent="0.2">
      <c r="A23" s="50" t="s">
        <v>239</v>
      </c>
      <c r="B23" s="45">
        <v>1</v>
      </c>
      <c r="C23" s="45">
        <v>4</v>
      </c>
      <c r="D23" s="46">
        <v>1810189020</v>
      </c>
      <c r="E23" s="47"/>
      <c r="F23" s="48">
        <f>F24</f>
        <v>0</v>
      </c>
    </row>
    <row r="24" spans="1:6" ht="11.25" customHeight="1" x14ac:dyDescent="0.2">
      <c r="A24" s="50" t="s">
        <v>164</v>
      </c>
      <c r="B24" s="45">
        <v>1</v>
      </c>
      <c r="C24" s="45">
        <v>4</v>
      </c>
      <c r="D24" s="46">
        <v>1810189020</v>
      </c>
      <c r="E24" s="47">
        <v>500</v>
      </c>
      <c r="F24" s="48">
        <f>F25</f>
        <v>0</v>
      </c>
    </row>
    <row r="25" spans="1:6" ht="11.25" customHeight="1" x14ac:dyDescent="0.2">
      <c r="A25" s="50" t="s">
        <v>142</v>
      </c>
      <c r="B25" s="45">
        <v>1</v>
      </c>
      <c r="C25" s="45">
        <v>4</v>
      </c>
      <c r="D25" s="46">
        <v>1810189020</v>
      </c>
      <c r="E25" s="47">
        <v>540</v>
      </c>
      <c r="F25" s="48">
        <v>0</v>
      </c>
    </row>
    <row r="26" spans="1:6" ht="22.5" customHeight="1" x14ac:dyDescent="0.2">
      <c r="A26" s="50" t="s">
        <v>247</v>
      </c>
      <c r="B26" s="45">
        <v>1</v>
      </c>
      <c r="C26" s="45">
        <v>4</v>
      </c>
      <c r="D26" s="46">
        <v>1810300000</v>
      </c>
      <c r="E26" s="47"/>
      <c r="F26" s="48">
        <f>F27</f>
        <v>202</v>
      </c>
    </row>
    <row r="27" spans="1:6" ht="20.25" customHeight="1" x14ac:dyDescent="0.2">
      <c r="A27" s="49" t="s">
        <v>133</v>
      </c>
      <c r="B27" s="45">
        <v>1</v>
      </c>
      <c r="C27" s="45">
        <v>4</v>
      </c>
      <c r="D27" s="46" t="s">
        <v>332</v>
      </c>
      <c r="E27" s="47"/>
      <c r="F27" s="48">
        <f>F28</f>
        <v>202</v>
      </c>
    </row>
    <row r="28" spans="1:6" ht="45" customHeight="1" x14ac:dyDescent="0.2">
      <c r="A28" s="50" t="s">
        <v>147</v>
      </c>
      <c r="B28" s="45">
        <v>1</v>
      </c>
      <c r="C28" s="45">
        <v>4</v>
      </c>
      <c r="D28" s="46" t="s">
        <v>332</v>
      </c>
      <c r="E28" s="47" t="s">
        <v>148</v>
      </c>
      <c r="F28" s="48">
        <f>F29</f>
        <v>202</v>
      </c>
    </row>
    <row r="29" spans="1:6" ht="22.5" x14ac:dyDescent="0.2">
      <c r="A29" s="50" t="s">
        <v>152</v>
      </c>
      <c r="B29" s="45">
        <v>1</v>
      </c>
      <c r="C29" s="45">
        <v>4</v>
      </c>
      <c r="D29" s="46" t="s">
        <v>332</v>
      </c>
      <c r="E29" s="47" t="s">
        <v>153</v>
      </c>
      <c r="F29" s="48">
        <f>39.5+70+92.5</f>
        <v>202</v>
      </c>
    </row>
    <row r="30" spans="1:6" ht="28.5" customHeight="1" x14ac:dyDescent="0.2">
      <c r="A30" s="50" t="s">
        <v>240</v>
      </c>
      <c r="B30" s="45">
        <v>1</v>
      </c>
      <c r="C30" s="45">
        <v>6</v>
      </c>
      <c r="D30" s="46"/>
      <c r="E30" s="47"/>
      <c r="F30" s="48">
        <f>F31+F37</f>
        <v>10.4</v>
      </c>
    </row>
    <row r="31" spans="1:6" ht="28.5" customHeight="1" x14ac:dyDescent="0.2">
      <c r="A31" s="49" t="s">
        <v>479</v>
      </c>
      <c r="B31" s="45">
        <v>1</v>
      </c>
      <c r="C31" s="45">
        <v>6</v>
      </c>
      <c r="D31" s="46">
        <v>1800000000</v>
      </c>
      <c r="E31" s="47"/>
      <c r="F31" s="48">
        <f>F32</f>
        <v>0.9</v>
      </c>
    </row>
    <row r="32" spans="1:6" ht="28.5" customHeight="1" x14ac:dyDescent="0.2">
      <c r="A32" s="49" t="s">
        <v>262</v>
      </c>
      <c r="B32" s="45">
        <v>1</v>
      </c>
      <c r="C32" s="45">
        <v>6</v>
      </c>
      <c r="D32" s="46">
        <v>1810000000</v>
      </c>
      <c r="E32" s="47"/>
      <c r="F32" s="48">
        <f>F33</f>
        <v>0.9</v>
      </c>
    </row>
    <row r="33" spans="1:6" ht="28.5" customHeight="1" x14ac:dyDescent="0.2">
      <c r="A33" s="49" t="s">
        <v>263</v>
      </c>
      <c r="B33" s="45">
        <v>1</v>
      </c>
      <c r="C33" s="45">
        <v>6</v>
      </c>
      <c r="D33" s="46">
        <v>1810100000</v>
      </c>
      <c r="E33" s="47"/>
      <c r="F33" s="48">
        <f>F34</f>
        <v>0.9</v>
      </c>
    </row>
    <row r="34" spans="1:6" ht="28.5" customHeight="1" x14ac:dyDescent="0.2">
      <c r="A34" s="50" t="s">
        <v>239</v>
      </c>
      <c r="B34" s="45">
        <v>1</v>
      </c>
      <c r="C34" s="45">
        <v>6</v>
      </c>
      <c r="D34" s="46">
        <v>1810189020</v>
      </c>
      <c r="E34" s="47"/>
      <c r="F34" s="48">
        <f>F35</f>
        <v>0.9</v>
      </c>
    </row>
    <row r="35" spans="1:6" ht="28.5" customHeight="1" x14ac:dyDescent="0.2">
      <c r="A35" s="50" t="s">
        <v>164</v>
      </c>
      <c r="B35" s="45">
        <v>1</v>
      </c>
      <c r="C35" s="45">
        <v>6</v>
      </c>
      <c r="D35" s="46">
        <v>1810189020</v>
      </c>
      <c r="E35" s="47">
        <v>500</v>
      </c>
      <c r="F35" s="48">
        <f>F36</f>
        <v>0.9</v>
      </c>
    </row>
    <row r="36" spans="1:6" ht="28.5" customHeight="1" x14ac:dyDescent="0.2">
      <c r="A36" s="50" t="s">
        <v>142</v>
      </c>
      <c r="B36" s="45">
        <v>1</v>
      </c>
      <c r="C36" s="45">
        <v>6</v>
      </c>
      <c r="D36" s="46">
        <v>1810189020</v>
      </c>
      <c r="E36" s="47">
        <v>540</v>
      </c>
      <c r="F36" s="48">
        <v>0.9</v>
      </c>
    </row>
    <row r="37" spans="1:6" ht="18" customHeight="1" x14ac:dyDescent="0.2">
      <c r="A37" s="49" t="s">
        <v>165</v>
      </c>
      <c r="B37" s="45">
        <v>1</v>
      </c>
      <c r="C37" s="45">
        <v>6</v>
      </c>
      <c r="D37" s="46" t="s">
        <v>427</v>
      </c>
      <c r="E37" s="47"/>
      <c r="F37" s="48">
        <f t="shared" ref="F37:F39" si="1">F38</f>
        <v>9.5</v>
      </c>
    </row>
    <row r="38" spans="1:6" ht="45" customHeight="1" x14ac:dyDescent="0.2">
      <c r="A38" s="50" t="s">
        <v>239</v>
      </c>
      <c r="B38" s="45">
        <v>1</v>
      </c>
      <c r="C38" s="45">
        <v>6</v>
      </c>
      <c r="D38" s="46" t="s">
        <v>426</v>
      </c>
      <c r="E38" s="47"/>
      <c r="F38" s="48">
        <f t="shared" si="1"/>
        <v>9.5</v>
      </c>
    </row>
    <row r="39" spans="1:6" ht="11.25" customHeight="1" x14ac:dyDescent="0.2">
      <c r="A39" s="50" t="s">
        <v>164</v>
      </c>
      <c r="B39" s="45">
        <v>1</v>
      </c>
      <c r="C39" s="45">
        <v>6</v>
      </c>
      <c r="D39" s="46" t="s">
        <v>426</v>
      </c>
      <c r="E39" s="47">
        <v>500</v>
      </c>
      <c r="F39" s="48">
        <f t="shared" si="1"/>
        <v>9.5</v>
      </c>
    </row>
    <row r="40" spans="1:6" ht="11.25" customHeight="1" x14ac:dyDescent="0.2">
      <c r="A40" s="50" t="s">
        <v>142</v>
      </c>
      <c r="B40" s="45">
        <v>1</v>
      </c>
      <c r="C40" s="45">
        <v>6</v>
      </c>
      <c r="D40" s="46" t="s">
        <v>426</v>
      </c>
      <c r="E40" s="47">
        <v>540</v>
      </c>
      <c r="F40" s="48">
        <v>9.5</v>
      </c>
    </row>
    <row r="41" spans="1:6" ht="11.25" customHeight="1" x14ac:dyDescent="0.2">
      <c r="A41" s="44" t="s">
        <v>37</v>
      </c>
      <c r="B41" s="45">
        <v>1</v>
      </c>
      <c r="C41" s="45">
        <v>11</v>
      </c>
      <c r="D41" s="46"/>
      <c r="E41" s="47" t="s">
        <v>143</v>
      </c>
      <c r="F41" s="48">
        <f t="shared" ref="F41:F46" si="2">F42</f>
        <v>50</v>
      </c>
    </row>
    <row r="42" spans="1:6" ht="33.75" customHeight="1" x14ac:dyDescent="0.2">
      <c r="A42" s="49" t="s">
        <v>333</v>
      </c>
      <c r="B42" s="45">
        <v>1</v>
      </c>
      <c r="C42" s="45">
        <v>11</v>
      </c>
      <c r="D42" s="46">
        <v>1100000000</v>
      </c>
      <c r="E42" s="47" t="s">
        <v>143</v>
      </c>
      <c r="F42" s="48">
        <f t="shared" si="2"/>
        <v>50</v>
      </c>
    </row>
    <row r="43" spans="1:6" ht="38.25" customHeight="1" x14ac:dyDescent="0.2">
      <c r="A43" s="49" t="s">
        <v>162</v>
      </c>
      <c r="B43" s="45">
        <v>1</v>
      </c>
      <c r="C43" s="45">
        <v>11</v>
      </c>
      <c r="D43" s="46">
        <v>1110000000</v>
      </c>
      <c r="E43" s="47" t="s">
        <v>143</v>
      </c>
      <c r="F43" s="48">
        <f t="shared" si="2"/>
        <v>50</v>
      </c>
    </row>
    <row r="44" spans="1:6" ht="33.75" customHeight="1" x14ac:dyDescent="0.2">
      <c r="A44" s="49" t="s">
        <v>241</v>
      </c>
      <c r="B44" s="45">
        <v>1</v>
      </c>
      <c r="C44" s="45">
        <v>11</v>
      </c>
      <c r="D44" s="46">
        <v>1110100000</v>
      </c>
      <c r="E44" s="47" t="s">
        <v>143</v>
      </c>
      <c r="F44" s="48">
        <f t="shared" si="2"/>
        <v>50</v>
      </c>
    </row>
    <row r="45" spans="1:6" ht="33.75" customHeight="1" x14ac:dyDescent="0.2">
      <c r="A45" s="49" t="s">
        <v>136</v>
      </c>
      <c r="B45" s="45">
        <v>1</v>
      </c>
      <c r="C45" s="45">
        <v>11</v>
      </c>
      <c r="D45" s="46">
        <v>1110122020</v>
      </c>
      <c r="E45" s="47"/>
      <c r="F45" s="48">
        <f t="shared" si="2"/>
        <v>50</v>
      </c>
    </row>
    <row r="46" spans="1:6" ht="11.25" customHeight="1" x14ac:dyDescent="0.2">
      <c r="A46" s="50" t="s">
        <v>154</v>
      </c>
      <c r="B46" s="45">
        <v>1</v>
      </c>
      <c r="C46" s="45">
        <v>11</v>
      </c>
      <c r="D46" s="46">
        <v>1110122020</v>
      </c>
      <c r="E46" s="47" t="s">
        <v>155</v>
      </c>
      <c r="F46" s="48">
        <f t="shared" si="2"/>
        <v>50</v>
      </c>
    </row>
    <row r="47" spans="1:6" x14ac:dyDescent="0.2">
      <c r="A47" s="50" t="s">
        <v>137</v>
      </c>
      <c r="B47" s="45">
        <v>1</v>
      </c>
      <c r="C47" s="45">
        <v>11</v>
      </c>
      <c r="D47" s="46">
        <v>1110122020</v>
      </c>
      <c r="E47" s="47" t="s">
        <v>130</v>
      </c>
      <c r="F47" s="48">
        <v>50</v>
      </c>
    </row>
    <row r="48" spans="1:6" ht="11.25" customHeight="1" x14ac:dyDescent="0.2">
      <c r="A48" s="44" t="s">
        <v>38</v>
      </c>
      <c r="B48" s="45">
        <v>1</v>
      </c>
      <c r="C48" s="45">
        <v>13</v>
      </c>
      <c r="D48" s="46" t="s">
        <v>143</v>
      </c>
      <c r="E48" s="47" t="s">
        <v>143</v>
      </c>
      <c r="F48" s="48">
        <f>F49+F54+F65+F71+F82</f>
        <v>7428</v>
      </c>
    </row>
    <row r="49" spans="1:6" ht="22.5" customHeight="1" x14ac:dyDescent="0.2">
      <c r="A49" s="49" t="s">
        <v>480</v>
      </c>
      <c r="B49" s="45">
        <v>1</v>
      </c>
      <c r="C49" s="45">
        <v>13</v>
      </c>
      <c r="D49" s="46">
        <v>2500000000</v>
      </c>
      <c r="E49" s="47" t="s">
        <v>143</v>
      </c>
      <c r="F49" s="48">
        <f>F50</f>
        <v>100</v>
      </c>
    </row>
    <row r="50" spans="1:6" ht="35.25" customHeight="1" x14ac:dyDescent="0.2">
      <c r="A50" s="49" t="s">
        <v>242</v>
      </c>
      <c r="B50" s="45">
        <v>1</v>
      </c>
      <c r="C50" s="45">
        <v>13</v>
      </c>
      <c r="D50" s="46">
        <v>2500100000</v>
      </c>
      <c r="E50" s="47" t="s">
        <v>143</v>
      </c>
      <c r="F50" s="48">
        <f>F51</f>
        <v>100</v>
      </c>
    </row>
    <row r="51" spans="1:6" ht="35.25" customHeight="1" x14ac:dyDescent="0.2">
      <c r="A51" s="49" t="s">
        <v>212</v>
      </c>
      <c r="B51" s="45">
        <v>1</v>
      </c>
      <c r="C51" s="45">
        <v>13</v>
      </c>
      <c r="D51" s="46">
        <v>2500199990</v>
      </c>
      <c r="E51" s="47"/>
      <c r="F51" s="48">
        <f>F52</f>
        <v>100</v>
      </c>
    </row>
    <row r="52" spans="1:6" ht="22.5" customHeight="1" x14ac:dyDescent="0.2">
      <c r="A52" s="50" t="s">
        <v>285</v>
      </c>
      <c r="B52" s="45">
        <v>1</v>
      </c>
      <c r="C52" s="45">
        <v>13</v>
      </c>
      <c r="D52" s="46">
        <v>2500199990</v>
      </c>
      <c r="E52" s="47" t="s">
        <v>144</v>
      </c>
      <c r="F52" s="48">
        <f>F53</f>
        <v>100</v>
      </c>
    </row>
    <row r="53" spans="1:6" ht="22.5" x14ac:dyDescent="0.2">
      <c r="A53" s="50" t="s">
        <v>145</v>
      </c>
      <c r="B53" s="45">
        <v>1</v>
      </c>
      <c r="C53" s="45">
        <v>13</v>
      </c>
      <c r="D53" s="46">
        <v>2500199990</v>
      </c>
      <c r="E53" s="47" t="s">
        <v>146</v>
      </c>
      <c r="F53" s="48">
        <v>100</v>
      </c>
    </row>
    <row r="54" spans="1:6" ht="78.75" customHeight="1" x14ac:dyDescent="0.2">
      <c r="A54" s="49" t="s">
        <v>478</v>
      </c>
      <c r="B54" s="45">
        <v>1</v>
      </c>
      <c r="C54" s="45">
        <v>13</v>
      </c>
      <c r="D54" s="46">
        <v>1000000000</v>
      </c>
      <c r="E54" s="47" t="s">
        <v>143</v>
      </c>
      <c r="F54" s="48">
        <f>F55+F60</f>
        <v>15</v>
      </c>
    </row>
    <row r="55" spans="1:6" ht="33" customHeight="1" x14ac:dyDescent="0.2">
      <c r="A55" s="49" t="s">
        <v>206</v>
      </c>
      <c r="B55" s="45">
        <v>1</v>
      </c>
      <c r="C55" s="45">
        <v>13</v>
      </c>
      <c r="D55" s="46">
        <v>1020000000</v>
      </c>
      <c r="E55" s="47" t="s">
        <v>143</v>
      </c>
      <c r="F55" s="48">
        <f>F56</f>
        <v>10</v>
      </c>
    </row>
    <row r="56" spans="1:6" ht="21.75" customHeight="1" x14ac:dyDescent="0.2">
      <c r="A56" s="49" t="s">
        <v>207</v>
      </c>
      <c r="B56" s="45">
        <v>1</v>
      </c>
      <c r="C56" s="45">
        <v>13</v>
      </c>
      <c r="D56" s="46">
        <v>1020100000</v>
      </c>
      <c r="E56" s="47" t="s">
        <v>143</v>
      </c>
      <c r="F56" s="48">
        <f>F57</f>
        <v>10</v>
      </c>
    </row>
    <row r="57" spans="1:6" ht="21.75" customHeight="1" x14ac:dyDescent="0.2">
      <c r="A57" s="49" t="s">
        <v>208</v>
      </c>
      <c r="B57" s="45">
        <v>1</v>
      </c>
      <c r="C57" s="45">
        <v>13</v>
      </c>
      <c r="D57" s="46">
        <v>1020120040</v>
      </c>
      <c r="E57" s="47"/>
      <c r="F57" s="48">
        <f>F58</f>
        <v>10</v>
      </c>
    </row>
    <row r="58" spans="1:6" ht="22.5" customHeight="1" x14ac:dyDescent="0.2">
      <c r="A58" s="50" t="s">
        <v>285</v>
      </c>
      <c r="B58" s="52">
        <v>1</v>
      </c>
      <c r="C58" s="52">
        <v>13</v>
      </c>
      <c r="D58" s="37">
        <v>1020120040</v>
      </c>
      <c r="E58" s="47" t="s">
        <v>144</v>
      </c>
      <c r="F58" s="48">
        <f>F59</f>
        <v>10</v>
      </c>
    </row>
    <row r="59" spans="1:6" ht="22.5" x14ac:dyDescent="0.2">
      <c r="A59" s="53" t="s">
        <v>145</v>
      </c>
      <c r="B59" s="52">
        <v>1</v>
      </c>
      <c r="C59" s="52">
        <v>13</v>
      </c>
      <c r="D59" s="37">
        <v>1020120040</v>
      </c>
      <c r="E59" s="47" t="s">
        <v>146</v>
      </c>
      <c r="F59" s="48">
        <v>10</v>
      </c>
    </row>
    <row r="60" spans="1:6" ht="11.25" customHeight="1" x14ac:dyDescent="0.2">
      <c r="A60" s="14" t="s">
        <v>221</v>
      </c>
      <c r="B60" s="52">
        <v>1</v>
      </c>
      <c r="C60" s="52">
        <v>13</v>
      </c>
      <c r="D60" s="28">
        <v>1030000000</v>
      </c>
      <c r="E60" s="54"/>
      <c r="F60" s="27">
        <f>F61</f>
        <v>5</v>
      </c>
    </row>
    <row r="61" spans="1:6" ht="42" customHeight="1" x14ac:dyDescent="0.2">
      <c r="A61" s="14" t="s">
        <v>222</v>
      </c>
      <c r="B61" s="52">
        <v>1</v>
      </c>
      <c r="C61" s="52">
        <v>13</v>
      </c>
      <c r="D61" s="28">
        <v>1030100000</v>
      </c>
      <c r="E61" s="54"/>
      <c r="F61" s="27">
        <f>F62</f>
        <v>5</v>
      </c>
    </row>
    <row r="62" spans="1:6" ht="25.5" customHeight="1" x14ac:dyDescent="0.2">
      <c r="A62" s="14" t="s">
        <v>212</v>
      </c>
      <c r="B62" s="52">
        <v>1</v>
      </c>
      <c r="C62" s="52">
        <v>13</v>
      </c>
      <c r="D62" s="28">
        <v>1030199990</v>
      </c>
      <c r="E62" s="54"/>
      <c r="F62" s="27">
        <f>F63</f>
        <v>5</v>
      </c>
    </row>
    <row r="63" spans="1:6" ht="26.25" customHeight="1" x14ac:dyDescent="0.2">
      <c r="A63" s="50" t="s">
        <v>285</v>
      </c>
      <c r="B63" s="52">
        <v>1</v>
      </c>
      <c r="C63" s="52">
        <v>13</v>
      </c>
      <c r="D63" s="28">
        <v>1030199990</v>
      </c>
      <c r="E63" s="47" t="s">
        <v>144</v>
      </c>
      <c r="F63" s="27">
        <f>F64</f>
        <v>5</v>
      </c>
    </row>
    <row r="64" spans="1:6" ht="22.5" x14ac:dyDescent="0.2">
      <c r="A64" s="50" t="s">
        <v>145</v>
      </c>
      <c r="B64" s="45">
        <v>1</v>
      </c>
      <c r="C64" s="45">
        <v>13</v>
      </c>
      <c r="D64" s="28">
        <v>1030199990</v>
      </c>
      <c r="E64" s="47" t="s">
        <v>146</v>
      </c>
      <c r="F64" s="27">
        <v>5</v>
      </c>
    </row>
    <row r="65" spans="1:6" ht="22.5" customHeight="1" x14ac:dyDescent="0.2">
      <c r="A65" s="55" t="s">
        <v>351</v>
      </c>
      <c r="B65" s="52">
        <v>1</v>
      </c>
      <c r="C65" s="52">
        <v>13</v>
      </c>
      <c r="D65" s="37">
        <v>1200000000</v>
      </c>
      <c r="E65" s="47" t="s">
        <v>143</v>
      </c>
      <c r="F65" s="48">
        <f>F66</f>
        <v>15</v>
      </c>
    </row>
    <row r="66" spans="1:6" ht="24.75" customHeight="1" x14ac:dyDescent="0.2">
      <c r="A66" s="50" t="s">
        <v>334</v>
      </c>
      <c r="B66" s="45">
        <v>1</v>
      </c>
      <c r="C66" s="45">
        <v>13</v>
      </c>
      <c r="D66" s="37" t="s">
        <v>335</v>
      </c>
      <c r="E66" s="47"/>
      <c r="F66" s="48">
        <f>F67</f>
        <v>15</v>
      </c>
    </row>
    <row r="67" spans="1:6" ht="22.5" x14ac:dyDescent="0.2">
      <c r="A67" s="49" t="s">
        <v>211</v>
      </c>
      <c r="B67" s="45">
        <v>1</v>
      </c>
      <c r="C67" s="45">
        <v>13</v>
      </c>
      <c r="D67" s="46" t="s">
        <v>336</v>
      </c>
      <c r="E67" s="47"/>
      <c r="F67" s="48">
        <f>F68</f>
        <v>15</v>
      </c>
    </row>
    <row r="68" spans="1:6" ht="22.5" x14ac:dyDescent="0.2">
      <c r="A68" s="49" t="s">
        <v>212</v>
      </c>
      <c r="B68" s="45">
        <v>1</v>
      </c>
      <c r="C68" s="45">
        <v>13</v>
      </c>
      <c r="D68" s="46" t="s">
        <v>337</v>
      </c>
      <c r="E68" s="47"/>
      <c r="F68" s="48">
        <f>F69</f>
        <v>15</v>
      </c>
    </row>
    <row r="69" spans="1:6" ht="22.5" x14ac:dyDescent="0.2">
      <c r="A69" s="50" t="s">
        <v>285</v>
      </c>
      <c r="B69" s="45">
        <v>1</v>
      </c>
      <c r="C69" s="45">
        <v>13</v>
      </c>
      <c r="D69" s="46" t="s">
        <v>337</v>
      </c>
      <c r="E69" s="47">
        <v>200</v>
      </c>
      <c r="F69" s="48">
        <f>F70</f>
        <v>15</v>
      </c>
    </row>
    <row r="70" spans="1:6" ht="22.5" x14ac:dyDescent="0.2">
      <c r="A70" s="50" t="s">
        <v>145</v>
      </c>
      <c r="B70" s="45">
        <v>1</v>
      </c>
      <c r="C70" s="45">
        <v>13</v>
      </c>
      <c r="D70" s="46" t="s">
        <v>337</v>
      </c>
      <c r="E70" s="47">
        <v>240</v>
      </c>
      <c r="F70" s="48">
        <v>15</v>
      </c>
    </row>
    <row r="71" spans="1:6" ht="22.5" customHeight="1" x14ac:dyDescent="0.2">
      <c r="A71" s="49" t="s">
        <v>481</v>
      </c>
      <c r="B71" s="45">
        <v>1</v>
      </c>
      <c r="C71" s="45">
        <v>13</v>
      </c>
      <c r="D71" s="46">
        <v>1700000000</v>
      </c>
      <c r="E71" s="47" t="s">
        <v>143</v>
      </c>
      <c r="F71" s="48">
        <f>F72+F78</f>
        <v>1959.5</v>
      </c>
    </row>
    <row r="72" spans="1:6" ht="38.25" customHeight="1" x14ac:dyDescent="0.2">
      <c r="A72" s="49" t="s">
        <v>264</v>
      </c>
      <c r="B72" s="45">
        <v>1</v>
      </c>
      <c r="C72" s="45">
        <v>13</v>
      </c>
      <c r="D72" s="46">
        <v>1700100000</v>
      </c>
      <c r="E72" s="47" t="s">
        <v>143</v>
      </c>
      <c r="F72" s="48">
        <f>F73</f>
        <v>1914.5</v>
      </c>
    </row>
    <row r="73" spans="1:6" ht="35.25" customHeight="1" x14ac:dyDescent="0.2">
      <c r="A73" s="49" t="s">
        <v>212</v>
      </c>
      <c r="B73" s="45">
        <v>1</v>
      </c>
      <c r="C73" s="45">
        <v>13</v>
      </c>
      <c r="D73" s="46">
        <v>1700199990</v>
      </c>
      <c r="E73" s="47"/>
      <c r="F73" s="48">
        <f>F74+F76</f>
        <v>1914.5</v>
      </c>
    </row>
    <row r="74" spans="1:6" ht="22.5" customHeight="1" x14ac:dyDescent="0.2">
      <c r="A74" s="50" t="s">
        <v>285</v>
      </c>
      <c r="B74" s="45">
        <v>1</v>
      </c>
      <c r="C74" s="45">
        <v>13</v>
      </c>
      <c r="D74" s="46">
        <v>1700199990</v>
      </c>
      <c r="E74" s="47" t="s">
        <v>144</v>
      </c>
      <c r="F74" s="48">
        <f>F75</f>
        <v>1907.5</v>
      </c>
    </row>
    <row r="75" spans="1:6" ht="22.5" x14ac:dyDescent="0.2">
      <c r="A75" s="50" t="s">
        <v>145</v>
      </c>
      <c r="B75" s="45">
        <v>1</v>
      </c>
      <c r="C75" s="45">
        <v>13</v>
      </c>
      <c r="D75" s="46">
        <v>1700199990</v>
      </c>
      <c r="E75" s="47" t="s">
        <v>146</v>
      </c>
      <c r="F75" s="48">
        <f>450+30+7.5+1420</f>
        <v>1907.5</v>
      </c>
    </row>
    <row r="76" spans="1:6" ht="11.25" customHeight="1" x14ac:dyDescent="0.2">
      <c r="A76" s="50" t="s">
        <v>154</v>
      </c>
      <c r="B76" s="45">
        <v>1</v>
      </c>
      <c r="C76" s="45">
        <v>13</v>
      </c>
      <c r="D76" s="46">
        <v>1700199990</v>
      </c>
      <c r="E76" s="47" t="s">
        <v>155</v>
      </c>
      <c r="F76" s="48">
        <f>F77</f>
        <v>7</v>
      </c>
    </row>
    <row r="77" spans="1:6" x14ac:dyDescent="0.2">
      <c r="A77" s="50" t="s">
        <v>156</v>
      </c>
      <c r="B77" s="45">
        <v>1</v>
      </c>
      <c r="C77" s="45">
        <v>13</v>
      </c>
      <c r="D77" s="46">
        <v>1700199990</v>
      </c>
      <c r="E77" s="47" t="s">
        <v>157</v>
      </c>
      <c r="F77" s="48">
        <f>5+2</f>
        <v>7</v>
      </c>
    </row>
    <row r="78" spans="1:6" ht="27.75" customHeight="1" x14ac:dyDescent="0.2">
      <c r="A78" s="50" t="s">
        <v>249</v>
      </c>
      <c r="B78" s="45">
        <v>1</v>
      </c>
      <c r="C78" s="45">
        <v>13</v>
      </c>
      <c r="D78" s="46">
        <v>1700400000</v>
      </c>
      <c r="E78" s="47"/>
      <c r="F78" s="48">
        <f>F79</f>
        <v>45</v>
      </c>
    </row>
    <row r="79" spans="1:6" ht="26.25" customHeight="1" x14ac:dyDescent="0.2">
      <c r="A79" s="50" t="s">
        <v>212</v>
      </c>
      <c r="B79" s="45">
        <v>1</v>
      </c>
      <c r="C79" s="45">
        <v>13</v>
      </c>
      <c r="D79" s="46">
        <v>1700499990</v>
      </c>
      <c r="E79" s="47"/>
      <c r="F79" s="48">
        <f>F80</f>
        <v>45</v>
      </c>
    </row>
    <row r="80" spans="1:6" ht="22.5" customHeight="1" x14ac:dyDescent="0.2">
      <c r="A80" s="50" t="s">
        <v>285</v>
      </c>
      <c r="B80" s="45">
        <v>1</v>
      </c>
      <c r="C80" s="45">
        <v>13</v>
      </c>
      <c r="D80" s="46">
        <v>1700499990</v>
      </c>
      <c r="E80" s="47">
        <v>200</v>
      </c>
      <c r="F80" s="48">
        <f>F81</f>
        <v>45</v>
      </c>
    </row>
    <row r="81" spans="1:6" ht="22.5" x14ac:dyDescent="0.2">
      <c r="A81" s="50" t="s">
        <v>145</v>
      </c>
      <c r="B81" s="45">
        <v>1</v>
      </c>
      <c r="C81" s="45">
        <v>13</v>
      </c>
      <c r="D81" s="46">
        <v>1700499990</v>
      </c>
      <c r="E81" s="47">
        <v>240</v>
      </c>
      <c r="F81" s="48">
        <f>45</f>
        <v>45</v>
      </c>
    </row>
    <row r="82" spans="1:6" ht="33.75" customHeight="1" x14ac:dyDescent="0.2">
      <c r="A82" s="49" t="s">
        <v>479</v>
      </c>
      <c r="B82" s="45">
        <v>1</v>
      </c>
      <c r="C82" s="45">
        <v>13</v>
      </c>
      <c r="D82" s="46">
        <v>1800000000</v>
      </c>
      <c r="E82" s="47" t="s">
        <v>143</v>
      </c>
      <c r="F82" s="48">
        <f>F83+F98</f>
        <v>5338.5</v>
      </c>
    </row>
    <row r="83" spans="1:6" ht="22.5" customHeight="1" x14ac:dyDescent="0.2">
      <c r="A83" s="49" t="s">
        <v>260</v>
      </c>
      <c r="B83" s="45">
        <v>1</v>
      </c>
      <c r="C83" s="45">
        <v>13</v>
      </c>
      <c r="D83" s="46">
        <v>1810000000</v>
      </c>
      <c r="E83" s="47" t="s">
        <v>143</v>
      </c>
      <c r="F83" s="48">
        <f>F84</f>
        <v>5183.5</v>
      </c>
    </row>
    <row r="84" spans="1:6" ht="33.75" customHeight="1" x14ac:dyDescent="0.2">
      <c r="A84" s="49" t="s">
        <v>261</v>
      </c>
      <c r="B84" s="45">
        <v>1</v>
      </c>
      <c r="C84" s="45">
        <v>13</v>
      </c>
      <c r="D84" s="46">
        <v>1810100000</v>
      </c>
      <c r="E84" s="47"/>
      <c r="F84" s="48">
        <f>F85+F92</f>
        <v>5183.5</v>
      </c>
    </row>
    <row r="85" spans="1:6" ht="27.75" customHeight="1" x14ac:dyDescent="0.2">
      <c r="A85" s="49" t="s">
        <v>209</v>
      </c>
      <c r="B85" s="45">
        <v>1</v>
      </c>
      <c r="C85" s="45">
        <v>13</v>
      </c>
      <c r="D85" s="46">
        <v>1810100590</v>
      </c>
      <c r="E85" s="47" t="s">
        <v>143</v>
      </c>
      <c r="F85" s="48">
        <f>F86+F88+F90</f>
        <v>4906.5</v>
      </c>
    </row>
    <row r="86" spans="1:6" ht="45" customHeight="1" x14ac:dyDescent="0.2">
      <c r="A86" s="50" t="s">
        <v>147</v>
      </c>
      <c r="B86" s="45">
        <v>1</v>
      </c>
      <c r="C86" s="45">
        <v>13</v>
      </c>
      <c r="D86" s="46">
        <v>1810100590</v>
      </c>
      <c r="E86" s="47" t="s">
        <v>148</v>
      </c>
      <c r="F86" s="48">
        <f>F87</f>
        <v>4578.5</v>
      </c>
    </row>
    <row r="87" spans="1:6" x14ac:dyDescent="0.2">
      <c r="A87" s="50" t="s">
        <v>149</v>
      </c>
      <c r="B87" s="45">
        <v>1</v>
      </c>
      <c r="C87" s="45">
        <v>13</v>
      </c>
      <c r="D87" s="46">
        <v>1810100590</v>
      </c>
      <c r="E87" s="47" t="s">
        <v>150</v>
      </c>
      <c r="F87" s="48">
        <f>3300+990+78.5+210</f>
        <v>4578.5</v>
      </c>
    </row>
    <row r="88" spans="1:6" ht="22.5" customHeight="1" x14ac:dyDescent="0.2">
      <c r="A88" s="50" t="s">
        <v>285</v>
      </c>
      <c r="B88" s="45">
        <v>1</v>
      </c>
      <c r="C88" s="45">
        <v>13</v>
      </c>
      <c r="D88" s="46">
        <v>1810100590</v>
      </c>
      <c r="E88" s="47" t="s">
        <v>144</v>
      </c>
      <c r="F88" s="48">
        <f>F89</f>
        <v>323</v>
      </c>
    </row>
    <row r="89" spans="1:6" ht="22.5" x14ac:dyDescent="0.2">
      <c r="A89" s="50" t="s">
        <v>145</v>
      </c>
      <c r="B89" s="45">
        <v>1</v>
      </c>
      <c r="C89" s="45">
        <v>13</v>
      </c>
      <c r="D89" s="46">
        <v>1810100590</v>
      </c>
      <c r="E89" s="47" t="s">
        <v>146</v>
      </c>
      <c r="F89" s="48">
        <f>32+24+11+250+6</f>
        <v>323</v>
      </c>
    </row>
    <row r="90" spans="1:6" ht="11.25" customHeight="1" x14ac:dyDescent="0.2">
      <c r="A90" s="50" t="s">
        <v>154</v>
      </c>
      <c r="B90" s="45">
        <v>1</v>
      </c>
      <c r="C90" s="45">
        <v>13</v>
      </c>
      <c r="D90" s="46">
        <v>1810100590</v>
      </c>
      <c r="E90" s="47" t="s">
        <v>155</v>
      </c>
      <c r="F90" s="48">
        <f>F91</f>
        <v>5</v>
      </c>
    </row>
    <row r="91" spans="1:6" x14ac:dyDescent="0.2">
      <c r="A91" s="50" t="s">
        <v>156</v>
      </c>
      <c r="B91" s="45">
        <v>1</v>
      </c>
      <c r="C91" s="45">
        <v>13</v>
      </c>
      <c r="D91" s="46">
        <v>1810100590</v>
      </c>
      <c r="E91" s="47" t="s">
        <v>157</v>
      </c>
      <c r="F91" s="48">
        <f>5</f>
        <v>5</v>
      </c>
    </row>
    <row r="92" spans="1:6" ht="11.25" customHeight="1" x14ac:dyDescent="0.2">
      <c r="A92" s="13" t="s">
        <v>210</v>
      </c>
      <c r="B92" s="45">
        <v>1</v>
      </c>
      <c r="C92" s="45">
        <v>13</v>
      </c>
      <c r="D92" s="46">
        <v>1810102400</v>
      </c>
      <c r="E92" s="47"/>
      <c r="F92" s="48">
        <f>F93+F95</f>
        <v>277</v>
      </c>
    </row>
    <row r="93" spans="1:6" ht="22.5" customHeight="1" x14ac:dyDescent="0.2">
      <c r="A93" s="50" t="s">
        <v>285</v>
      </c>
      <c r="B93" s="45">
        <v>1</v>
      </c>
      <c r="C93" s="45">
        <v>13</v>
      </c>
      <c r="D93" s="46">
        <v>1810102400</v>
      </c>
      <c r="E93" s="47">
        <v>200</v>
      </c>
      <c r="F93" s="48">
        <f>F94</f>
        <v>260</v>
      </c>
    </row>
    <row r="94" spans="1:6" ht="22.5" x14ac:dyDescent="0.2">
      <c r="A94" s="50" t="s">
        <v>145</v>
      </c>
      <c r="B94" s="45">
        <v>1</v>
      </c>
      <c r="C94" s="45">
        <v>13</v>
      </c>
      <c r="D94" s="46">
        <v>1810102400</v>
      </c>
      <c r="E94" s="47">
        <v>240</v>
      </c>
      <c r="F94" s="48">
        <f>60+200</f>
        <v>260</v>
      </c>
    </row>
    <row r="95" spans="1:6" x14ac:dyDescent="0.2">
      <c r="A95" s="50" t="s">
        <v>154</v>
      </c>
      <c r="B95" s="45">
        <v>1</v>
      </c>
      <c r="C95" s="45">
        <v>13</v>
      </c>
      <c r="D95" s="46">
        <v>1810102400</v>
      </c>
      <c r="E95" s="46" t="s">
        <v>155</v>
      </c>
      <c r="F95" s="48">
        <f>F96</f>
        <v>17</v>
      </c>
    </row>
    <row r="96" spans="1:6" x14ac:dyDescent="0.2">
      <c r="A96" s="50" t="s">
        <v>156</v>
      </c>
      <c r="B96" s="45">
        <v>1</v>
      </c>
      <c r="C96" s="45">
        <v>13</v>
      </c>
      <c r="D96" s="46">
        <v>1810102400</v>
      </c>
      <c r="E96" s="46" t="s">
        <v>157</v>
      </c>
      <c r="F96" s="48">
        <f>F97</f>
        <v>17</v>
      </c>
    </row>
    <row r="97" spans="1:6" x14ac:dyDescent="0.2">
      <c r="A97" s="50" t="s">
        <v>353</v>
      </c>
      <c r="B97" s="45">
        <v>1</v>
      </c>
      <c r="C97" s="45">
        <v>13</v>
      </c>
      <c r="D97" s="46">
        <v>1810102400</v>
      </c>
      <c r="E97" s="46" t="s">
        <v>354</v>
      </c>
      <c r="F97" s="48">
        <v>17</v>
      </c>
    </row>
    <row r="98" spans="1:6" ht="22.5" x14ac:dyDescent="0.2">
      <c r="A98" s="50" t="s">
        <v>247</v>
      </c>
      <c r="B98" s="45">
        <v>1</v>
      </c>
      <c r="C98" s="45">
        <v>13</v>
      </c>
      <c r="D98" s="46">
        <v>1810300000</v>
      </c>
      <c r="E98" s="47"/>
      <c r="F98" s="48">
        <f>F99</f>
        <v>155</v>
      </c>
    </row>
    <row r="99" spans="1:6" x14ac:dyDescent="0.2">
      <c r="A99" s="13" t="s">
        <v>210</v>
      </c>
      <c r="B99" s="45">
        <v>1</v>
      </c>
      <c r="C99" s="45">
        <v>13</v>
      </c>
      <c r="D99" s="46" t="s">
        <v>362</v>
      </c>
      <c r="E99" s="47"/>
      <c r="F99" s="48">
        <f>F100</f>
        <v>155</v>
      </c>
    </row>
    <row r="100" spans="1:6" ht="22.5" x14ac:dyDescent="0.2">
      <c r="A100" s="50" t="s">
        <v>285</v>
      </c>
      <c r="B100" s="45">
        <v>1</v>
      </c>
      <c r="C100" s="45">
        <v>13</v>
      </c>
      <c r="D100" s="46" t="s">
        <v>362</v>
      </c>
      <c r="E100" s="47" t="s">
        <v>144</v>
      </c>
      <c r="F100" s="48">
        <f>F101</f>
        <v>155</v>
      </c>
    </row>
    <row r="101" spans="1:6" ht="22.5" x14ac:dyDescent="0.2">
      <c r="A101" s="50" t="s">
        <v>145</v>
      </c>
      <c r="B101" s="45">
        <v>1</v>
      </c>
      <c r="C101" s="45">
        <v>13</v>
      </c>
      <c r="D101" s="46" t="s">
        <v>362</v>
      </c>
      <c r="E101" s="47" t="s">
        <v>146</v>
      </c>
      <c r="F101" s="48">
        <f>155</f>
        <v>155</v>
      </c>
    </row>
    <row r="102" spans="1:6" ht="11.25" customHeight="1" x14ac:dyDescent="0.2">
      <c r="A102" s="44" t="s">
        <v>39</v>
      </c>
      <c r="B102" s="45">
        <v>2</v>
      </c>
      <c r="C102" s="45">
        <v>0</v>
      </c>
      <c r="D102" s="46" t="s">
        <v>143</v>
      </c>
      <c r="E102" s="47" t="s">
        <v>143</v>
      </c>
      <c r="F102" s="48">
        <f t="shared" ref="F102:F107" si="3">F103</f>
        <v>102.6</v>
      </c>
    </row>
    <row r="103" spans="1:6" ht="11.25" customHeight="1" x14ac:dyDescent="0.2">
      <c r="A103" s="44" t="s">
        <v>40</v>
      </c>
      <c r="B103" s="45">
        <v>2</v>
      </c>
      <c r="C103" s="45">
        <v>3</v>
      </c>
      <c r="D103" s="46" t="s">
        <v>143</v>
      </c>
      <c r="E103" s="47" t="s">
        <v>143</v>
      </c>
      <c r="F103" s="48">
        <f t="shared" si="3"/>
        <v>102.6</v>
      </c>
    </row>
    <row r="104" spans="1:6" ht="11.25" customHeight="1" x14ac:dyDescent="0.2">
      <c r="A104" s="49" t="s">
        <v>165</v>
      </c>
      <c r="B104" s="45">
        <v>2</v>
      </c>
      <c r="C104" s="45">
        <v>3</v>
      </c>
      <c r="D104" s="46">
        <v>5000000000</v>
      </c>
      <c r="E104" s="47" t="s">
        <v>143</v>
      </c>
      <c r="F104" s="48">
        <f t="shared" si="3"/>
        <v>102.6</v>
      </c>
    </row>
    <row r="105" spans="1:6" ht="31.5" customHeight="1" x14ac:dyDescent="0.2">
      <c r="A105" s="49" t="s">
        <v>265</v>
      </c>
      <c r="B105" s="45">
        <v>2</v>
      </c>
      <c r="C105" s="45">
        <v>3</v>
      </c>
      <c r="D105" s="46">
        <v>5000100000</v>
      </c>
      <c r="E105" s="47"/>
      <c r="F105" s="48">
        <f t="shared" si="3"/>
        <v>102.6</v>
      </c>
    </row>
    <row r="106" spans="1:6" ht="30.75" customHeight="1" x14ac:dyDescent="0.2">
      <c r="A106" s="49" t="s">
        <v>214</v>
      </c>
      <c r="B106" s="45">
        <v>2</v>
      </c>
      <c r="C106" s="45">
        <v>3</v>
      </c>
      <c r="D106" s="46">
        <v>5000151180</v>
      </c>
      <c r="E106" s="47" t="s">
        <v>143</v>
      </c>
      <c r="F106" s="48">
        <f t="shared" si="3"/>
        <v>102.6</v>
      </c>
    </row>
    <row r="107" spans="1:6" ht="50.25" customHeight="1" x14ac:dyDescent="0.2">
      <c r="A107" s="50" t="s">
        <v>147</v>
      </c>
      <c r="B107" s="45">
        <v>2</v>
      </c>
      <c r="C107" s="45">
        <v>3</v>
      </c>
      <c r="D107" s="46">
        <v>5000151180</v>
      </c>
      <c r="E107" s="47" t="s">
        <v>148</v>
      </c>
      <c r="F107" s="48">
        <f t="shared" si="3"/>
        <v>102.6</v>
      </c>
    </row>
    <row r="108" spans="1:6" ht="22.5" customHeight="1" x14ac:dyDescent="0.2">
      <c r="A108" s="50" t="s">
        <v>152</v>
      </c>
      <c r="B108" s="45">
        <v>2</v>
      </c>
      <c r="C108" s="45">
        <v>3</v>
      </c>
      <c r="D108" s="46">
        <v>5000151180</v>
      </c>
      <c r="E108" s="47" t="s">
        <v>153</v>
      </c>
      <c r="F108" s="48">
        <v>102.6</v>
      </c>
    </row>
    <row r="109" spans="1:6" ht="11.25" customHeight="1" x14ac:dyDescent="0.2">
      <c r="A109" s="44" t="s">
        <v>41</v>
      </c>
      <c r="B109" s="45">
        <v>3</v>
      </c>
      <c r="C109" s="45">
        <v>0</v>
      </c>
      <c r="D109" s="46" t="s">
        <v>143</v>
      </c>
      <c r="E109" s="47" t="s">
        <v>143</v>
      </c>
      <c r="F109" s="48">
        <f>F110+F117+F129</f>
        <v>83.3</v>
      </c>
    </row>
    <row r="110" spans="1:6" ht="11.25" customHeight="1" x14ac:dyDescent="0.2">
      <c r="A110" s="44" t="s">
        <v>42</v>
      </c>
      <c r="B110" s="45">
        <v>3</v>
      </c>
      <c r="C110" s="45">
        <v>4</v>
      </c>
      <c r="D110" s="46" t="s">
        <v>143</v>
      </c>
      <c r="E110" s="47" t="s">
        <v>143</v>
      </c>
      <c r="F110" s="48">
        <f t="shared" ref="F110:F115" si="4">F111</f>
        <v>40</v>
      </c>
    </row>
    <row r="111" spans="1:6" ht="33.75" customHeight="1" x14ac:dyDescent="0.2">
      <c r="A111" s="49" t="s">
        <v>478</v>
      </c>
      <c r="B111" s="45">
        <v>3</v>
      </c>
      <c r="C111" s="45">
        <v>4</v>
      </c>
      <c r="D111" s="46">
        <v>1000000000</v>
      </c>
      <c r="E111" s="47"/>
      <c r="F111" s="48">
        <f t="shared" si="4"/>
        <v>40</v>
      </c>
    </row>
    <row r="112" spans="1:6" ht="21" customHeight="1" x14ac:dyDescent="0.2">
      <c r="A112" s="44" t="s">
        <v>161</v>
      </c>
      <c r="B112" s="45">
        <v>3</v>
      </c>
      <c r="C112" s="45">
        <v>4</v>
      </c>
      <c r="D112" s="46">
        <v>1010000000</v>
      </c>
      <c r="E112" s="47"/>
      <c r="F112" s="48">
        <f t="shared" si="4"/>
        <v>40</v>
      </c>
    </row>
    <row r="113" spans="1:6" ht="34.5" customHeight="1" x14ac:dyDescent="0.2">
      <c r="A113" s="50" t="s">
        <v>215</v>
      </c>
      <c r="B113" s="45">
        <v>3</v>
      </c>
      <c r="C113" s="45">
        <v>4</v>
      </c>
      <c r="D113" s="46">
        <v>1010800000</v>
      </c>
      <c r="E113" s="47"/>
      <c r="F113" s="48">
        <f t="shared" si="4"/>
        <v>40</v>
      </c>
    </row>
    <row r="114" spans="1:6" ht="47.25" customHeight="1" x14ac:dyDescent="0.2">
      <c r="A114" s="50" t="s">
        <v>286</v>
      </c>
      <c r="B114" s="45">
        <v>3</v>
      </c>
      <c r="C114" s="45">
        <v>4</v>
      </c>
      <c r="D114" s="46" t="s">
        <v>283</v>
      </c>
      <c r="E114" s="47"/>
      <c r="F114" s="48">
        <f t="shared" si="4"/>
        <v>40</v>
      </c>
    </row>
    <row r="115" spans="1:6" ht="24" customHeight="1" x14ac:dyDescent="0.2">
      <c r="A115" s="50" t="s">
        <v>285</v>
      </c>
      <c r="B115" s="45">
        <v>3</v>
      </c>
      <c r="C115" s="45">
        <v>4</v>
      </c>
      <c r="D115" s="46" t="s">
        <v>283</v>
      </c>
      <c r="E115" s="47">
        <v>200</v>
      </c>
      <c r="F115" s="48">
        <f t="shared" si="4"/>
        <v>40</v>
      </c>
    </row>
    <row r="116" spans="1:6" ht="22.5" x14ac:dyDescent="0.2">
      <c r="A116" s="50" t="s">
        <v>145</v>
      </c>
      <c r="B116" s="45">
        <v>3</v>
      </c>
      <c r="C116" s="45">
        <v>4</v>
      </c>
      <c r="D116" s="46" t="s">
        <v>283</v>
      </c>
      <c r="E116" s="47">
        <v>240</v>
      </c>
      <c r="F116" s="48">
        <v>40</v>
      </c>
    </row>
    <row r="117" spans="1:6" ht="22.5" customHeight="1" x14ac:dyDescent="0.2">
      <c r="A117" s="44" t="s">
        <v>117</v>
      </c>
      <c r="B117" s="45">
        <v>3</v>
      </c>
      <c r="C117" s="45">
        <v>9</v>
      </c>
      <c r="D117" s="46" t="s">
        <v>143</v>
      </c>
      <c r="E117" s="47" t="s">
        <v>143</v>
      </c>
      <c r="F117" s="48">
        <f>F118</f>
        <v>10</v>
      </c>
    </row>
    <row r="118" spans="1:6" ht="37.5" customHeight="1" x14ac:dyDescent="0.2">
      <c r="A118" s="49" t="s">
        <v>333</v>
      </c>
      <c r="B118" s="45">
        <v>3</v>
      </c>
      <c r="C118" s="45">
        <v>9</v>
      </c>
      <c r="D118" s="46">
        <v>1100000000</v>
      </c>
      <c r="E118" s="47" t="s">
        <v>143</v>
      </c>
      <c r="F118" s="48">
        <f>F119+F124</f>
        <v>10</v>
      </c>
    </row>
    <row r="119" spans="1:6" ht="33.75" customHeight="1" x14ac:dyDescent="0.2">
      <c r="A119" s="49" t="s">
        <v>162</v>
      </c>
      <c r="B119" s="45">
        <v>3</v>
      </c>
      <c r="C119" s="45">
        <v>9</v>
      </c>
      <c r="D119" s="46">
        <v>1110000000</v>
      </c>
      <c r="E119" s="47" t="s">
        <v>143</v>
      </c>
      <c r="F119" s="48">
        <f>F120</f>
        <v>5</v>
      </c>
    </row>
    <row r="120" spans="1:6" ht="39" customHeight="1" x14ac:dyDescent="0.2">
      <c r="A120" s="49" t="s">
        <v>217</v>
      </c>
      <c r="B120" s="45">
        <v>3</v>
      </c>
      <c r="C120" s="45">
        <v>9</v>
      </c>
      <c r="D120" s="46">
        <v>1110100000</v>
      </c>
      <c r="E120" s="47" t="s">
        <v>143</v>
      </c>
      <c r="F120" s="48">
        <f>F121</f>
        <v>5</v>
      </c>
    </row>
    <row r="121" spans="1:6" ht="39" customHeight="1" x14ac:dyDescent="0.2">
      <c r="A121" s="49" t="s">
        <v>212</v>
      </c>
      <c r="B121" s="45">
        <v>3</v>
      </c>
      <c r="C121" s="45">
        <v>9</v>
      </c>
      <c r="D121" s="46">
        <v>1110199990</v>
      </c>
      <c r="E121" s="47"/>
      <c r="F121" s="48">
        <f>F122</f>
        <v>5</v>
      </c>
    </row>
    <row r="122" spans="1:6" ht="22.5" customHeight="1" x14ac:dyDescent="0.2">
      <c r="A122" s="50" t="s">
        <v>285</v>
      </c>
      <c r="B122" s="45">
        <v>3</v>
      </c>
      <c r="C122" s="45">
        <v>9</v>
      </c>
      <c r="D122" s="46">
        <v>1110199990</v>
      </c>
      <c r="E122" s="47" t="s">
        <v>144</v>
      </c>
      <c r="F122" s="48">
        <f>F123</f>
        <v>5</v>
      </c>
    </row>
    <row r="123" spans="1:6" ht="22.5" x14ac:dyDescent="0.2">
      <c r="A123" s="50" t="s">
        <v>145</v>
      </c>
      <c r="B123" s="45">
        <v>3</v>
      </c>
      <c r="C123" s="45">
        <v>9</v>
      </c>
      <c r="D123" s="46">
        <v>1110199990</v>
      </c>
      <c r="E123" s="47" t="s">
        <v>146</v>
      </c>
      <c r="F123" s="48">
        <v>5</v>
      </c>
    </row>
    <row r="124" spans="1:6" ht="11.25" customHeight="1" x14ac:dyDescent="0.2">
      <c r="A124" s="49" t="s">
        <v>163</v>
      </c>
      <c r="B124" s="45">
        <v>3</v>
      </c>
      <c r="C124" s="45">
        <v>9</v>
      </c>
      <c r="D124" s="46">
        <v>1120000000</v>
      </c>
      <c r="E124" s="47" t="s">
        <v>143</v>
      </c>
      <c r="F124" s="48">
        <f>F125</f>
        <v>5</v>
      </c>
    </row>
    <row r="125" spans="1:6" ht="24" customHeight="1" x14ac:dyDescent="0.2">
      <c r="A125" s="49" t="s">
        <v>243</v>
      </c>
      <c r="B125" s="45">
        <v>3</v>
      </c>
      <c r="C125" s="45">
        <v>9</v>
      </c>
      <c r="D125" s="46">
        <v>1120200000</v>
      </c>
      <c r="E125" s="47" t="s">
        <v>143</v>
      </c>
      <c r="F125" s="48">
        <f>F126</f>
        <v>5</v>
      </c>
    </row>
    <row r="126" spans="1:6" ht="24" customHeight="1" x14ac:dyDescent="0.2">
      <c r="A126" s="49" t="s">
        <v>212</v>
      </c>
      <c r="B126" s="45">
        <v>3</v>
      </c>
      <c r="C126" s="45">
        <v>9</v>
      </c>
      <c r="D126" s="46">
        <v>1120299990</v>
      </c>
      <c r="E126" s="47"/>
      <c r="F126" s="48">
        <f>F127</f>
        <v>5</v>
      </c>
    </row>
    <row r="127" spans="1:6" ht="22.5" customHeight="1" x14ac:dyDescent="0.2">
      <c r="A127" s="50" t="s">
        <v>285</v>
      </c>
      <c r="B127" s="45">
        <v>3</v>
      </c>
      <c r="C127" s="45">
        <v>9</v>
      </c>
      <c r="D127" s="46">
        <v>1120299990</v>
      </c>
      <c r="E127" s="47" t="s">
        <v>144</v>
      </c>
      <c r="F127" s="48">
        <f>F128</f>
        <v>5</v>
      </c>
    </row>
    <row r="128" spans="1:6" ht="22.5" x14ac:dyDescent="0.2">
      <c r="A128" s="50" t="s">
        <v>145</v>
      </c>
      <c r="B128" s="45">
        <v>3</v>
      </c>
      <c r="C128" s="45">
        <v>9</v>
      </c>
      <c r="D128" s="46">
        <v>1120299990</v>
      </c>
      <c r="E128" s="47" t="s">
        <v>146</v>
      </c>
      <c r="F128" s="48">
        <v>5</v>
      </c>
    </row>
    <row r="129" spans="1:6" ht="24" customHeight="1" x14ac:dyDescent="0.2">
      <c r="A129" s="50" t="s">
        <v>218</v>
      </c>
      <c r="B129" s="45">
        <v>3</v>
      </c>
      <c r="C129" s="45">
        <v>14</v>
      </c>
      <c r="D129" s="46"/>
      <c r="E129" s="47"/>
      <c r="F129" s="48">
        <f>F130</f>
        <v>33.299999999999997</v>
      </c>
    </row>
    <row r="130" spans="1:6" ht="84" customHeight="1" x14ac:dyDescent="0.2">
      <c r="A130" s="49" t="s">
        <v>478</v>
      </c>
      <c r="B130" s="45">
        <v>3</v>
      </c>
      <c r="C130" s="45">
        <v>14</v>
      </c>
      <c r="D130" s="46">
        <v>1000000000</v>
      </c>
      <c r="E130" s="47"/>
      <c r="F130" s="48">
        <f>F131</f>
        <v>33.299999999999997</v>
      </c>
    </row>
    <row r="131" spans="1:6" ht="11.25" customHeight="1" x14ac:dyDescent="0.2">
      <c r="A131" s="50" t="s">
        <v>161</v>
      </c>
      <c r="B131" s="45">
        <v>3</v>
      </c>
      <c r="C131" s="45">
        <v>14</v>
      </c>
      <c r="D131" s="46">
        <v>1010000000</v>
      </c>
      <c r="E131" s="47"/>
      <c r="F131" s="48">
        <f>F132</f>
        <v>33.299999999999997</v>
      </c>
    </row>
    <row r="132" spans="1:6" ht="24.75" customHeight="1" x14ac:dyDescent="0.2">
      <c r="A132" s="50" t="s">
        <v>219</v>
      </c>
      <c r="B132" s="45">
        <v>3</v>
      </c>
      <c r="C132" s="45">
        <v>14</v>
      </c>
      <c r="D132" s="46">
        <v>1010300000</v>
      </c>
      <c r="E132" s="47"/>
      <c r="F132" s="48">
        <f>F133+F136</f>
        <v>33.299999999999997</v>
      </c>
    </row>
    <row r="133" spans="1:6" ht="18.75" customHeight="1" x14ac:dyDescent="0.2">
      <c r="A133" s="50" t="s">
        <v>487</v>
      </c>
      <c r="B133" s="45">
        <v>3</v>
      </c>
      <c r="C133" s="45">
        <v>14</v>
      </c>
      <c r="D133" s="46">
        <v>1010382300</v>
      </c>
      <c r="E133" s="47"/>
      <c r="F133" s="48">
        <f>F134</f>
        <v>23.3</v>
      </c>
    </row>
    <row r="134" spans="1:6" ht="43.5" customHeight="1" x14ac:dyDescent="0.2">
      <c r="A134" s="50" t="s">
        <v>147</v>
      </c>
      <c r="B134" s="45">
        <v>3</v>
      </c>
      <c r="C134" s="45">
        <v>14</v>
      </c>
      <c r="D134" s="46">
        <v>1010382300</v>
      </c>
      <c r="E134" s="47">
        <v>100</v>
      </c>
      <c r="F134" s="48">
        <f>+F135</f>
        <v>23.3</v>
      </c>
    </row>
    <row r="135" spans="1:6" ht="34.5" customHeight="1" x14ac:dyDescent="0.2">
      <c r="A135" s="50" t="s">
        <v>152</v>
      </c>
      <c r="B135" s="45">
        <v>3</v>
      </c>
      <c r="C135" s="45">
        <v>14</v>
      </c>
      <c r="D135" s="46">
        <v>1010382300</v>
      </c>
      <c r="E135" s="47">
        <v>120</v>
      </c>
      <c r="F135" s="48">
        <v>23.3</v>
      </c>
    </row>
    <row r="136" spans="1:6" ht="32.25" customHeight="1" x14ac:dyDescent="0.2">
      <c r="A136" s="50" t="s">
        <v>491</v>
      </c>
      <c r="B136" s="45">
        <v>3</v>
      </c>
      <c r="C136" s="45">
        <v>14</v>
      </c>
      <c r="D136" s="46" t="s">
        <v>338</v>
      </c>
      <c r="E136" s="47"/>
      <c r="F136" s="51">
        <f>F137+F139</f>
        <v>10</v>
      </c>
    </row>
    <row r="137" spans="1:6" ht="42" customHeight="1" x14ac:dyDescent="0.2">
      <c r="A137" s="50" t="s">
        <v>147</v>
      </c>
      <c r="B137" s="45">
        <v>3</v>
      </c>
      <c r="C137" s="45">
        <v>14</v>
      </c>
      <c r="D137" s="46" t="s">
        <v>338</v>
      </c>
      <c r="E137" s="47">
        <v>100</v>
      </c>
      <c r="F137" s="51">
        <f>F138</f>
        <v>5.5</v>
      </c>
    </row>
    <row r="138" spans="1:6" ht="27" customHeight="1" x14ac:dyDescent="0.2">
      <c r="A138" s="50" t="s">
        <v>152</v>
      </c>
      <c r="B138" s="45">
        <v>3</v>
      </c>
      <c r="C138" s="45">
        <v>14</v>
      </c>
      <c r="D138" s="46" t="s">
        <v>338</v>
      </c>
      <c r="E138" s="47">
        <v>120</v>
      </c>
      <c r="F138" s="48">
        <v>5.5</v>
      </c>
    </row>
    <row r="139" spans="1:6" ht="27" customHeight="1" x14ac:dyDescent="0.2">
      <c r="A139" s="50" t="s">
        <v>285</v>
      </c>
      <c r="B139" s="45">
        <v>3</v>
      </c>
      <c r="C139" s="45">
        <v>14</v>
      </c>
      <c r="D139" s="46" t="s">
        <v>338</v>
      </c>
      <c r="E139" s="47">
        <v>200</v>
      </c>
      <c r="F139" s="51">
        <f>F140</f>
        <v>4.5</v>
      </c>
    </row>
    <row r="140" spans="1:6" ht="27" customHeight="1" x14ac:dyDescent="0.2">
      <c r="A140" s="50" t="s">
        <v>145</v>
      </c>
      <c r="B140" s="45">
        <v>3</v>
      </c>
      <c r="C140" s="45">
        <v>14</v>
      </c>
      <c r="D140" s="46" t="s">
        <v>338</v>
      </c>
      <c r="E140" s="47">
        <v>240</v>
      </c>
      <c r="F140" s="48">
        <v>4.5</v>
      </c>
    </row>
    <row r="141" spans="1:6" ht="11.25" customHeight="1" x14ac:dyDescent="0.2">
      <c r="A141" s="44" t="s">
        <v>43</v>
      </c>
      <c r="B141" s="45">
        <v>4</v>
      </c>
      <c r="C141" s="56">
        <v>0</v>
      </c>
      <c r="D141" s="46" t="s">
        <v>143</v>
      </c>
      <c r="E141" s="47" t="s">
        <v>143</v>
      </c>
      <c r="F141" s="57">
        <f>F164+F142+F157+F171</f>
        <v>2915</v>
      </c>
    </row>
    <row r="142" spans="1:6" ht="11.25" customHeight="1" x14ac:dyDescent="0.2">
      <c r="A142" s="44" t="s">
        <v>339</v>
      </c>
      <c r="B142" s="45">
        <v>4</v>
      </c>
      <c r="C142" s="45">
        <v>1</v>
      </c>
      <c r="D142" s="46"/>
      <c r="E142" s="47"/>
      <c r="F142" s="57">
        <f>F143</f>
        <v>347</v>
      </c>
    </row>
    <row r="143" spans="1:6" ht="36.75" customHeight="1" x14ac:dyDescent="0.2">
      <c r="A143" s="44" t="s">
        <v>482</v>
      </c>
      <c r="B143" s="45">
        <v>4</v>
      </c>
      <c r="C143" s="45">
        <v>1</v>
      </c>
      <c r="D143" s="46" t="s">
        <v>287</v>
      </c>
      <c r="E143" s="47"/>
      <c r="F143" s="57">
        <f>F144</f>
        <v>347</v>
      </c>
    </row>
    <row r="144" spans="1:6" ht="11.25" customHeight="1" x14ac:dyDescent="0.2">
      <c r="A144" s="44" t="s">
        <v>237</v>
      </c>
      <c r="B144" s="45">
        <v>4</v>
      </c>
      <c r="C144" s="45">
        <v>1</v>
      </c>
      <c r="D144" s="46" t="s">
        <v>288</v>
      </c>
      <c r="E144" s="47"/>
      <c r="F144" s="57">
        <f>F145</f>
        <v>347</v>
      </c>
    </row>
    <row r="145" spans="1:6" ht="24" customHeight="1" x14ac:dyDescent="0.2">
      <c r="A145" s="44" t="s">
        <v>238</v>
      </c>
      <c r="B145" s="45">
        <v>4</v>
      </c>
      <c r="C145" s="45">
        <v>1</v>
      </c>
      <c r="D145" s="46" t="s">
        <v>289</v>
      </c>
      <c r="E145" s="47"/>
      <c r="F145" s="57">
        <f>F151+F154+F146</f>
        <v>347</v>
      </c>
    </row>
    <row r="146" spans="1:6" ht="24" customHeight="1" x14ac:dyDescent="0.2">
      <c r="A146" s="50" t="s">
        <v>340</v>
      </c>
      <c r="B146" s="45">
        <v>4</v>
      </c>
      <c r="C146" s="45">
        <v>1</v>
      </c>
      <c r="D146" s="46" t="s">
        <v>341</v>
      </c>
      <c r="E146" s="47"/>
      <c r="F146" s="48">
        <f>F147+F149</f>
        <v>310</v>
      </c>
    </row>
    <row r="147" spans="1:6" ht="44.25" customHeight="1" x14ac:dyDescent="0.2">
      <c r="A147" s="50" t="s">
        <v>147</v>
      </c>
      <c r="B147" s="45">
        <v>4</v>
      </c>
      <c r="C147" s="45">
        <v>1</v>
      </c>
      <c r="D147" s="46" t="s">
        <v>341</v>
      </c>
      <c r="E147" s="47">
        <v>100</v>
      </c>
      <c r="F147" s="48">
        <f>F148</f>
        <v>300</v>
      </c>
    </row>
    <row r="148" spans="1:6" ht="24" customHeight="1" x14ac:dyDescent="0.2">
      <c r="A148" s="50" t="s">
        <v>149</v>
      </c>
      <c r="B148" s="45">
        <v>4</v>
      </c>
      <c r="C148" s="45">
        <v>1</v>
      </c>
      <c r="D148" s="46" t="s">
        <v>341</v>
      </c>
      <c r="E148" s="47">
        <v>110</v>
      </c>
      <c r="F148" s="48">
        <v>300</v>
      </c>
    </row>
    <row r="149" spans="1:6" ht="24" customHeight="1" x14ac:dyDescent="0.2">
      <c r="A149" s="50" t="s">
        <v>285</v>
      </c>
      <c r="B149" s="45">
        <v>4</v>
      </c>
      <c r="C149" s="45">
        <v>1</v>
      </c>
      <c r="D149" s="46" t="s">
        <v>341</v>
      </c>
      <c r="E149" s="47">
        <v>200</v>
      </c>
      <c r="F149" s="48">
        <f>F150</f>
        <v>10</v>
      </c>
    </row>
    <row r="150" spans="1:6" ht="24" customHeight="1" x14ac:dyDescent="0.2">
      <c r="A150" s="50" t="s">
        <v>145</v>
      </c>
      <c r="B150" s="45">
        <v>4</v>
      </c>
      <c r="C150" s="45">
        <v>1</v>
      </c>
      <c r="D150" s="46" t="s">
        <v>341</v>
      </c>
      <c r="E150" s="47">
        <v>240</v>
      </c>
      <c r="F150" s="48">
        <v>10</v>
      </c>
    </row>
    <row r="151" spans="1:6" ht="36" customHeight="1" x14ac:dyDescent="0.2">
      <c r="A151" s="13" t="s">
        <v>248</v>
      </c>
      <c r="B151" s="45">
        <v>4</v>
      </c>
      <c r="C151" s="45">
        <v>1</v>
      </c>
      <c r="D151" s="46" t="s">
        <v>290</v>
      </c>
      <c r="E151" s="47"/>
      <c r="F151" s="48">
        <f t="shared" ref="F151:F152" si="5">F152</f>
        <v>27</v>
      </c>
    </row>
    <row r="152" spans="1:6" ht="48" customHeight="1" x14ac:dyDescent="0.2">
      <c r="A152" s="50" t="s">
        <v>147</v>
      </c>
      <c r="B152" s="45">
        <v>4</v>
      </c>
      <c r="C152" s="45">
        <v>1</v>
      </c>
      <c r="D152" s="46" t="s">
        <v>290</v>
      </c>
      <c r="E152" s="47">
        <v>100</v>
      </c>
      <c r="F152" s="48">
        <f t="shared" si="5"/>
        <v>27</v>
      </c>
    </row>
    <row r="153" spans="1:6" ht="11.25" customHeight="1" x14ac:dyDescent="0.2">
      <c r="A153" s="50" t="s">
        <v>149</v>
      </c>
      <c r="B153" s="45">
        <v>4</v>
      </c>
      <c r="C153" s="45">
        <v>1</v>
      </c>
      <c r="D153" s="46" t="s">
        <v>290</v>
      </c>
      <c r="E153" s="47">
        <v>110</v>
      </c>
      <c r="F153" s="48">
        <v>27</v>
      </c>
    </row>
    <row r="154" spans="1:6" ht="39" customHeight="1" x14ac:dyDescent="0.2">
      <c r="A154" s="50" t="s">
        <v>342</v>
      </c>
      <c r="B154" s="45">
        <v>4</v>
      </c>
      <c r="C154" s="45">
        <v>1</v>
      </c>
      <c r="D154" s="46" t="s">
        <v>343</v>
      </c>
      <c r="E154" s="47"/>
      <c r="F154" s="48">
        <f>F155</f>
        <v>10</v>
      </c>
    </row>
    <row r="155" spans="1:6" ht="50.25" customHeight="1" x14ac:dyDescent="0.2">
      <c r="A155" s="50" t="s">
        <v>147</v>
      </c>
      <c r="B155" s="45">
        <v>4</v>
      </c>
      <c r="C155" s="45">
        <v>1</v>
      </c>
      <c r="D155" s="46" t="s">
        <v>343</v>
      </c>
      <c r="E155" s="47">
        <v>100</v>
      </c>
      <c r="F155" s="48">
        <f>F156</f>
        <v>10</v>
      </c>
    </row>
    <row r="156" spans="1:6" ht="11.25" customHeight="1" x14ac:dyDescent="0.2">
      <c r="A156" s="50" t="s">
        <v>149</v>
      </c>
      <c r="B156" s="45">
        <v>4</v>
      </c>
      <c r="C156" s="45">
        <v>1</v>
      </c>
      <c r="D156" s="46" t="s">
        <v>343</v>
      </c>
      <c r="E156" s="47">
        <v>110</v>
      </c>
      <c r="F156" s="48">
        <v>10</v>
      </c>
    </row>
    <row r="157" spans="1:6" ht="11.25" customHeight="1" x14ac:dyDescent="0.2">
      <c r="A157" s="50" t="s">
        <v>412</v>
      </c>
      <c r="B157" s="45">
        <v>4</v>
      </c>
      <c r="C157" s="45">
        <v>9</v>
      </c>
      <c r="D157" s="46"/>
      <c r="E157" s="47"/>
      <c r="F157" s="48">
        <f t="shared" ref="F157:F162" si="6">F158</f>
        <v>1955</v>
      </c>
    </row>
    <row r="158" spans="1:6" ht="25.5" customHeight="1" x14ac:dyDescent="0.2">
      <c r="A158" s="50" t="s">
        <v>404</v>
      </c>
      <c r="B158" s="45">
        <v>4</v>
      </c>
      <c r="C158" s="45">
        <v>9</v>
      </c>
      <c r="D158" s="65">
        <v>1500000000</v>
      </c>
      <c r="E158" s="47"/>
      <c r="F158" s="48">
        <f t="shared" si="6"/>
        <v>1955</v>
      </c>
    </row>
    <row r="159" spans="1:6" ht="10.5" customHeight="1" x14ac:dyDescent="0.2">
      <c r="A159" s="50" t="s">
        <v>405</v>
      </c>
      <c r="B159" s="45">
        <v>4</v>
      </c>
      <c r="C159" s="45">
        <v>9</v>
      </c>
      <c r="D159" s="65">
        <v>1540000000</v>
      </c>
      <c r="E159" s="47"/>
      <c r="F159" s="48">
        <f t="shared" si="6"/>
        <v>1955</v>
      </c>
    </row>
    <row r="160" spans="1:6" ht="21" customHeight="1" x14ac:dyDescent="0.2">
      <c r="A160" s="50" t="s">
        <v>406</v>
      </c>
      <c r="B160" s="45">
        <v>4</v>
      </c>
      <c r="C160" s="45">
        <v>9</v>
      </c>
      <c r="D160" s="65">
        <v>1540200000</v>
      </c>
      <c r="E160" s="47"/>
      <c r="F160" s="48">
        <f t="shared" si="6"/>
        <v>1955</v>
      </c>
    </row>
    <row r="161" spans="1:6" ht="23.25" customHeight="1" x14ac:dyDescent="0.2">
      <c r="A161" s="50" t="s">
        <v>212</v>
      </c>
      <c r="B161" s="45">
        <v>4</v>
      </c>
      <c r="C161" s="45">
        <v>9</v>
      </c>
      <c r="D161" s="65">
        <v>1540299990</v>
      </c>
      <c r="E161" s="47"/>
      <c r="F161" s="48">
        <f t="shared" si="6"/>
        <v>1955</v>
      </c>
    </row>
    <row r="162" spans="1:6" ht="21" customHeight="1" x14ac:dyDescent="0.2">
      <c r="A162" s="50" t="s">
        <v>285</v>
      </c>
      <c r="B162" s="45">
        <v>4</v>
      </c>
      <c r="C162" s="45">
        <v>9</v>
      </c>
      <c r="D162" s="65">
        <v>1540299990</v>
      </c>
      <c r="E162" s="47">
        <v>200</v>
      </c>
      <c r="F162" s="48">
        <f t="shared" si="6"/>
        <v>1955</v>
      </c>
    </row>
    <row r="163" spans="1:6" ht="24" customHeight="1" x14ac:dyDescent="0.2">
      <c r="A163" s="50" t="s">
        <v>145</v>
      </c>
      <c r="B163" s="45">
        <v>4</v>
      </c>
      <c r="C163" s="45">
        <v>9</v>
      </c>
      <c r="D163" s="65">
        <v>1540299990</v>
      </c>
      <c r="E163" s="47">
        <v>240</v>
      </c>
      <c r="F163" s="48">
        <v>1955</v>
      </c>
    </row>
    <row r="164" spans="1:6" ht="11.25" customHeight="1" x14ac:dyDescent="0.2">
      <c r="A164" s="44" t="s">
        <v>44</v>
      </c>
      <c r="B164" s="45">
        <v>4</v>
      </c>
      <c r="C164" s="45">
        <v>10</v>
      </c>
      <c r="D164" s="46" t="s">
        <v>143</v>
      </c>
      <c r="E164" s="47" t="s">
        <v>143</v>
      </c>
      <c r="F164" s="48">
        <f>F165</f>
        <v>444</v>
      </c>
    </row>
    <row r="165" spans="1:6" ht="22.5" customHeight="1" x14ac:dyDescent="0.2">
      <c r="A165" s="49" t="s">
        <v>483</v>
      </c>
      <c r="B165" s="45">
        <v>4</v>
      </c>
      <c r="C165" s="45">
        <v>10</v>
      </c>
      <c r="D165" s="46">
        <v>1400000000</v>
      </c>
      <c r="E165" s="47" t="s">
        <v>143</v>
      </c>
      <c r="F165" s="48">
        <f t="shared" ref="F165:F169" si="7">F166</f>
        <v>444</v>
      </c>
    </row>
    <row r="166" spans="1:6" ht="40.5" customHeight="1" x14ac:dyDescent="0.2">
      <c r="A166" s="49" t="s">
        <v>266</v>
      </c>
      <c r="B166" s="45">
        <v>4</v>
      </c>
      <c r="C166" s="45">
        <v>10</v>
      </c>
      <c r="D166" s="46">
        <v>1410000000</v>
      </c>
      <c r="E166" s="47" t="s">
        <v>143</v>
      </c>
      <c r="F166" s="48">
        <f t="shared" si="7"/>
        <v>444</v>
      </c>
    </row>
    <row r="167" spans="1:6" ht="32.25" customHeight="1" x14ac:dyDescent="0.2">
      <c r="A167" s="49" t="s">
        <v>267</v>
      </c>
      <c r="B167" s="45">
        <v>4</v>
      </c>
      <c r="C167" s="45">
        <v>10</v>
      </c>
      <c r="D167" s="46">
        <v>1410100000</v>
      </c>
      <c r="E167" s="47" t="s">
        <v>143</v>
      </c>
      <c r="F167" s="48">
        <f t="shared" si="7"/>
        <v>444</v>
      </c>
    </row>
    <row r="168" spans="1:6" ht="32.25" customHeight="1" x14ac:dyDescent="0.2">
      <c r="A168" s="49" t="s">
        <v>139</v>
      </c>
      <c r="B168" s="45">
        <v>4</v>
      </c>
      <c r="C168" s="45">
        <v>10</v>
      </c>
      <c r="D168" s="46">
        <v>1410120070</v>
      </c>
      <c r="E168" s="47"/>
      <c r="F168" s="48">
        <f t="shared" si="7"/>
        <v>444</v>
      </c>
    </row>
    <row r="169" spans="1:6" ht="22.5" customHeight="1" x14ac:dyDescent="0.2">
      <c r="A169" s="50" t="s">
        <v>285</v>
      </c>
      <c r="B169" s="45">
        <v>4</v>
      </c>
      <c r="C169" s="45">
        <v>10</v>
      </c>
      <c r="D169" s="46">
        <v>1410120070</v>
      </c>
      <c r="E169" s="47" t="s">
        <v>144</v>
      </c>
      <c r="F169" s="48">
        <f t="shared" si="7"/>
        <v>444</v>
      </c>
    </row>
    <row r="170" spans="1:6" ht="22.5" x14ac:dyDescent="0.2">
      <c r="A170" s="50" t="s">
        <v>145</v>
      </c>
      <c r="B170" s="45">
        <v>4</v>
      </c>
      <c r="C170" s="45">
        <v>10</v>
      </c>
      <c r="D170" s="46">
        <v>1410120070</v>
      </c>
      <c r="E170" s="47" t="s">
        <v>146</v>
      </c>
      <c r="F170" s="48">
        <v>444</v>
      </c>
    </row>
    <row r="171" spans="1:6" x14ac:dyDescent="0.2">
      <c r="A171" s="50" t="s">
        <v>476</v>
      </c>
      <c r="B171" s="45">
        <v>4</v>
      </c>
      <c r="C171" s="45">
        <v>12</v>
      </c>
      <c r="D171" s="46"/>
      <c r="E171" s="47"/>
      <c r="F171" s="48">
        <f>F172</f>
        <v>169</v>
      </c>
    </row>
    <row r="172" spans="1:6" ht="56.25" x14ac:dyDescent="0.2">
      <c r="A172" s="50" t="s">
        <v>239</v>
      </c>
      <c r="B172" s="45">
        <v>4</v>
      </c>
      <c r="C172" s="45">
        <v>12</v>
      </c>
      <c r="D172" s="46">
        <v>1810189020</v>
      </c>
      <c r="E172" s="47"/>
      <c r="F172" s="48">
        <f>F173</f>
        <v>169</v>
      </c>
    </row>
    <row r="173" spans="1:6" x14ac:dyDescent="0.2">
      <c r="A173" s="50" t="s">
        <v>164</v>
      </c>
      <c r="B173" s="45">
        <v>4</v>
      </c>
      <c r="C173" s="45">
        <v>12</v>
      </c>
      <c r="D173" s="46">
        <v>1810189020</v>
      </c>
      <c r="E173" s="47">
        <v>500</v>
      </c>
      <c r="F173" s="48">
        <f>F174</f>
        <v>169</v>
      </c>
    </row>
    <row r="174" spans="1:6" x14ac:dyDescent="0.2">
      <c r="A174" s="50" t="s">
        <v>142</v>
      </c>
      <c r="B174" s="45">
        <v>4</v>
      </c>
      <c r="C174" s="45">
        <v>12</v>
      </c>
      <c r="D174" s="46">
        <v>1810189020</v>
      </c>
      <c r="E174" s="47">
        <v>540</v>
      </c>
      <c r="F174" s="48">
        <v>169</v>
      </c>
    </row>
    <row r="175" spans="1:6" ht="11.25" customHeight="1" x14ac:dyDescent="0.2">
      <c r="A175" s="44" t="s">
        <v>45</v>
      </c>
      <c r="B175" s="45">
        <v>5</v>
      </c>
      <c r="C175" s="45">
        <v>0</v>
      </c>
      <c r="D175" s="46" t="s">
        <v>143</v>
      </c>
      <c r="E175" s="47" t="s">
        <v>143</v>
      </c>
      <c r="F175" s="48">
        <f>F176+F186+F209</f>
        <v>5453.6</v>
      </c>
    </row>
    <row r="176" spans="1:6" ht="11.25" customHeight="1" x14ac:dyDescent="0.2">
      <c r="A176" s="44" t="s">
        <v>140</v>
      </c>
      <c r="B176" s="45">
        <v>5</v>
      </c>
      <c r="C176" s="45">
        <v>1</v>
      </c>
      <c r="D176" s="46" t="s">
        <v>143</v>
      </c>
      <c r="E176" s="47" t="s">
        <v>143</v>
      </c>
      <c r="F176" s="48">
        <f>F177</f>
        <v>440</v>
      </c>
    </row>
    <row r="177" spans="1:6" ht="41.25" customHeight="1" x14ac:dyDescent="0.2">
      <c r="A177" s="49" t="s">
        <v>344</v>
      </c>
      <c r="B177" s="45">
        <v>5</v>
      </c>
      <c r="C177" s="45">
        <v>1</v>
      </c>
      <c r="D177" s="46" t="s">
        <v>303</v>
      </c>
      <c r="E177" s="47" t="s">
        <v>143</v>
      </c>
      <c r="F177" s="48">
        <f>F178</f>
        <v>440</v>
      </c>
    </row>
    <row r="178" spans="1:6" ht="26.25" customHeight="1" x14ac:dyDescent="0.2">
      <c r="A178" s="49" t="s">
        <v>159</v>
      </c>
      <c r="B178" s="45">
        <v>5</v>
      </c>
      <c r="C178" s="45">
        <v>1</v>
      </c>
      <c r="D178" s="46" t="s">
        <v>307</v>
      </c>
      <c r="E178" s="47" t="s">
        <v>143</v>
      </c>
      <c r="F178" s="48">
        <f>F179</f>
        <v>440</v>
      </c>
    </row>
    <row r="179" spans="1:6" ht="24" customHeight="1" x14ac:dyDescent="0.2">
      <c r="A179" s="49" t="s">
        <v>233</v>
      </c>
      <c r="B179" s="45">
        <v>5</v>
      </c>
      <c r="C179" s="45">
        <v>1</v>
      </c>
      <c r="D179" s="46" t="s">
        <v>308</v>
      </c>
      <c r="E179" s="47"/>
      <c r="F179" s="48">
        <f>F180+F183</f>
        <v>440</v>
      </c>
    </row>
    <row r="180" spans="1:6" ht="23.25" customHeight="1" x14ac:dyDescent="0.2">
      <c r="A180" s="49" t="s">
        <v>234</v>
      </c>
      <c r="B180" s="45">
        <v>5</v>
      </c>
      <c r="C180" s="45">
        <v>1</v>
      </c>
      <c r="D180" s="46" t="s">
        <v>309</v>
      </c>
      <c r="E180" s="47"/>
      <c r="F180" s="48">
        <f>F181</f>
        <v>166</v>
      </c>
    </row>
    <row r="181" spans="1:6" ht="23.25" customHeight="1" x14ac:dyDescent="0.2">
      <c r="A181" s="49" t="s">
        <v>236</v>
      </c>
      <c r="B181" s="45">
        <v>5</v>
      </c>
      <c r="C181" s="45">
        <v>1</v>
      </c>
      <c r="D181" s="46" t="s">
        <v>309</v>
      </c>
      <c r="E181" s="47">
        <v>600</v>
      </c>
      <c r="F181" s="48">
        <f>F182</f>
        <v>166</v>
      </c>
    </row>
    <row r="182" spans="1:6" ht="23.25" customHeight="1" x14ac:dyDescent="0.2">
      <c r="A182" s="49" t="s">
        <v>235</v>
      </c>
      <c r="B182" s="45">
        <v>5</v>
      </c>
      <c r="C182" s="45">
        <v>1</v>
      </c>
      <c r="D182" s="46" t="s">
        <v>309</v>
      </c>
      <c r="E182" s="47">
        <v>630</v>
      </c>
      <c r="F182" s="48">
        <v>166</v>
      </c>
    </row>
    <row r="183" spans="1:6" ht="23.25" customHeight="1" x14ac:dyDescent="0.2">
      <c r="A183" s="49" t="s">
        <v>212</v>
      </c>
      <c r="B183" s="45">
        <v>5</v>
      </c>
      <c r="C183" s="45">
        <v>1</v>
      </c>
      <c r="D183" s="46" t="s">
        <v>310</v>
      </c>
      <c r="E183" s="47"/>
      <c r="F183" s="48">
        <f>F184</f>
        <v>274</v>
      </c>
    </row>
    <row r="184" spans="1:6" ht="22.5" customHeight="1" x14ac:dyDescent="0.2">
      <c r="A184" s="50" t="s">
        <v>285</v>
      </c>
      <c r="B184" s="45">
        <v>5</v>
      </c>
      <c r="C184" s="45">
        <v>1</v>
      </c>
      <c r="D184" s="46" t="s">
        <v>310</v>
      </c>
      <c r="E184" s="47" t="s">
        <v>144</v>
      </c>
      <c r="F184" s="48">
        <f>F185</f>
        <v>274</v>
      </c>
    </row>
    <row r="185" spans="1:6" ht="22.5" x14ac:dyDescent="0.2">
      <c r="A185" s="50" t="s">
        <v>145</v>
      </c>
      <c r="B185" s="45">
        <v>5</v>
      </c>
      <c r="C185" s="45">
        <v>1</v>
      </c>
      <c r="D185" s="46" t="s">
        <v>310</v>
      </c>
      <c r="E185" s="47" t="s">
        <v>146</v>
      </c>
      <c r="F185" s="48">
        <v>274</v>
      </c>
    </row>
    <row r="186" spans="1:6" ht="11.25" customHeight="1" x14ac:dyDescent="0.2">
      <c r="A186" s="44" t="s">
        <v>118</v>
      </c>
      <c r="B186" s="45">
        <v>5</v>
      </c>
      <c r="C186" s="45">
        <v>2</v>
      </c>
      <c r="D186" s="46" t="s">
        <v>143</v>
      </c>
      <c r="E186" s="47" t="s">
        <v>143</v>
      </c>
      <c r="F186" s="48">
        <f>F187</f>
        <v>2355.6</v>
      </c>
    </row>
    <row r="187" spans="1:6" ht="33.75" customHeight="1" x14ac:dyDescent="0.2">
      <c r="A187" s="49" t="s">
        <v>344</v>
      </c>
      <c r="B187" s="45">
        <v>5</v>
      </c>
      <c r="C187" s="45">
        <v>2</v>
      </c>
      <c r="D187" s="46" t="s">
        <v>303</v>
      </c>
      <c r="E187" s="47" t="s">
        <v>143</v>
      </c>
      <c r="F187" s="48">
        <f>F188+F199+F204</f>
        <v>2355.6</v>
      </c>
    </row>
    <row r="188" spans="1:6" ht="22.5" customHeight="1" x14ac:dyDescent="0.2">
      <c r="A188" s="49" t="s">
        <v>158</v>
      </c>
      <c r="B188" s="45">
        <v>5</v>
      </c>
      <c r="C188" s="45">
        <v>2</v>
      </c>
      <c r="D188" s="46" t="s">
        <v>304</v>
      </c>
      <c r="E188" s="47" t="s">
        <v>143</v>
      </c>
      <c r="F188" s="48">
        <f>F189</f>
        <v>1975.6</v>
      </c>
    </row>
    <row r="189" spans="1:6" ht="24.75" customHeight="1" x14ac:dyDescent="0.2">
      <c r="A189" s="49" t="s">
        <v>223</v>
      </c>
      <c r="B189" s="45">
        <v>5</v>
      </c>
      <c r="C189" s="45">
        <v>2</v>
      </c>
      <c r="D189" s="46" t="s">
        <v>305</v>
      </c>
      <c r="E189" s="47" t="s">
        <v>143</v>
      </c>
      <c r="F189" s="48">
        <f>F190+F196+F193</f>
        <v>1975.6</v>
      </c>
    </row>
    <row r="190" spans="1:6" ht="45" customHeight="1" x14ac:dyDescent="0.2">
      <c r="A190" s="49" t="s">
        <v>488</v>
      </c>
      <c r="B190" s="45">
        <v>5</v>
      </c>
      <c r="C190" s="45">
        <v>2</v>
      </c>
      <c r="D190" s="46" t="s">
        <v>306</v>
      </c>
      <c r="E190" s="47"/>
      <c r="F190" s="48">
        <f>F191</f>
        <v>680</v>
      </c>
    </row>
    <row r="191" spans="1:6" ht="22.5" customHeight="1" x14ac:dyDescent="0.2">
      <c r="A191" s="50" t="s">
        <v>285</v>
      </c>
      <c r="B191" s="45">
        <v>5</v>
      </c>
      <c r="C191" s="45">
        <v>2</v>
      </c>
      <c r="D191" s="46" t="s">
        <v>306</v>
      </c>
      <c r="E191" s="47" t="s">
        <v>144</v>
      </c>
      <c r="F191" s="48">
        <f>F192</f>
        <v>680</v>
      </c>
    </row>
    <row r="192" spans="1:6" ht="22.5" x14ac:dyDescent="0.2">
      <c r="A192" s="50" t="s">
        <v>145</v>
      </c>
      <c r="B192" s="45">
        <v>5</v>
      </c>
      <c r="C192" s="45">
        <v>2</v>
      </c>
      <c r="D192" s="46" t="s">
        <v>306</v>
      </c>
      <c r="E192" s="47" t="s">
        <v>146</v>
      </c>
      <c r="F192" s="48">
        <v>680</v>
      </c>
    </row>
    <row r="193" spans="1:6" ht="22.5" x14ac:dyDescent="0.2">
      <c r="A193" s="50" t="s">
        <v>212</v>
      </c>
      <c r="B193" s="45">
        <v>5</v>
      </c>
      <c r="C193" s="45">
        <v>2</v>
      </c>
      <c r="D193" s="46" t="s">
        <v>345</v>
      </c>
      <c r="E193" s="47"/>
      <c r="F193" s="48">
        <f>F194</f>
        <v>1259.5999999999999</v>
      </c>
    </row>
    <row r="194" spans="1:6" ht="22.5" x14ac:dyDescent="0.2">
      <c r="A194" s="50" t="s">
        <v>285</v>
      </c>
      <c r="B194" s="45">
        <v>5</v>
      </c>
      <c r="C194" s="45">
        <v>2</v>
      </c>
      <c r="D194" s="46" t="s">
        <v>345</v>
      </c>
      <c r="E194" s="47" t="s">
        <v>144</v>
      </c>
      <c r="F194" s="48">
        <f>F195</f>
        <v>1259.5999999999999</v>
      </c>
    </row>
    <row r="195" spans="1:6" ht="22.5" x14ac:dyDescent="0.2">
      <c r="A195" s="50" t="s">
        <v>145</v>
      </c>
      <c r="B195" s="45">
        <v>5</v>
      </c>
      <c r="C195" s="45">
        <v>2</v>
      </c>
      <c r="D195" s="46" t="s">
        <v>345</v>
      </c>
      <c r="E195" s="47" t="s">
        <v>146</v>
      </c>
      <c r="F195" s="48">
        <f>1179.6+80</f>
        <v>1259.5999999999999</v>
      </c>
    </row>
    <row r="196" spans="1:6" ht="56.25" x14ac:dyDescent="0.2">
      <c r="A196" s="50" t="s">
        <v>492</v>
      </c>
      <c r="B196" s="45">
        <v>5</v>
      </c>
      <c r="C196" s="45">
        <v>2</v>
      </c>
      <c r="D196" s="46" t="s">
        <v>346</v>
      </c>
      <c r="E196" s="47"/>
      <c r="F196" s="48">
        <f>F197</f>
        <v>36</v>
      </c>
    </row>
    <row r="197" spans="1:6" ht="22.5" x14ac:dyDescent="0.2">
      <c r="A197" s="50" t="s">
        <v>285</v>
      </c>
      <c r="B197" s="45">
        <v>5</v>
      </c>
      <c r="C197" s="45">
        <v>2</v>
      </c>
      <c r="D197" s="46" t="s">
        <v>346</v>
      </c>
      <c r="E197" s="47">
        <v>200</v>
      </c>
      <c r="F197" s="48">
        <f>F198</f>
        <v>36</v>
      </c>
    </row>
    <row r="198" spans="1:6" ht="52.5" customHeight="1" x14ac:dyDescent="0.2">
      <c r="A198" s="50" t="s">
        <v>145</v>
      </c>
      <c r="B198" s="45">
        <v>5</v>
      </c>
      <c r="C198" s="45">
        <v>2</v>
      </c>
      <c r="D198" s="46" t="s">
        <v>346</v>
      </c>
      <c r="E198" s="47">
        <v>240</v>
      </c>
      <c r="F198" s="48">
        <v>36</v>
      </c>
    </row>
    <row r="199" spans="1:6" ht="28.5" customHeight="1" x14ac:dyDescent="0.2">
      <c r="A199" s="49" t="s">
        <v>160</v>
      </c>
      <c r="B199" s="45">
        <v>5</v>
      </c>
      <c r="C199" s="45">
        <v>2</v>
      </c>
      <c r="D199" s="46" t="s">
        <v>311</v>
      </c>
      <c r="E199" s="47" t="s">
        <v>143</v>
      </c>
      <c r="F199" s="48">
        <f>F200</f>
        <v>260</v>
      </c>
    </row>
    <row r="200" spans="1:6" ht="33.75" customHeight="1" x14ac:dyDescent="0.2">
      <c r="A200" s="49" t="s">
        <v>244</v>
      </c>
      <c r="B200" s="45">
        <v>5</v>
      </c>
      <c r="C200" s="45">
        <v>2</v>
      </c>
      <c r="D200" s="46" t="s">
        <v>312</v>
      </c>
      <c r="E200" s="47" t="s">
        <v>143</v>
      </c>
      <c r="F200" s="48">
        <f>F201</f>
        <v>260</v>
      </c>
    </row>
    <row r="201" spans="1:6" ht="33.75" customHeight="1" x14ac:dyDescent="0.2">
      <c r="A201" s="49" t="s">
        <v>245</v>
      </c>
      <c r="B201" s="45">
        <v>5</v>
      </c>
      <c r="C201" s="45">
        <v>2</v>
      </c>
      <c r="D201" s="46" t="s">
        <v>313</v>
      </c>
      <c r="E201" s="47"/>
      <c r="F201" s="48">
        <f>F202</f>
        <v>260</v>
      </c>
    </row>
    <row r="202" spans="1:6" ht="22.5" customHeight="1" x14ac:dyDescent="0.2">
      <c r="A202" s="50" t="s">
        <v>285</v>
      </c>
      <c r="B202" s="45">
        <v>5</v>
      </c>
      <c r="C202" s="45">
        <v>2</v>
      </c>
      <c r="D202" s="46" t="s">
        <v>313</v>
      </c>
      <c r="E202" s="47" t="s">
        <v>144</v>
      </c>
      <c r="F202" s="48">
        <f>F203</f>
        <v>260</v>
      </c>
    </row>
    <row r="203" spans="1:6" ht="22.5" x14ac:dyDescent="0.2">
      <c r="A203" s="50" t="s">
        <v>145</v>
      </c>
      <c r="B203" s="45">
        <v>5</v>
      </c>
      <c r="C203" s="45">
        <v>2</v>
      </c>
      <c r="D203" s="46" t="s">
        <v>313</v>
      </c>
      <c r="E203" s="47" t="s">
        <v>146</v>
      </c>
      <c r="F203" s="48">
        <f>40+20+200</f>
        <v>260</v>
      </c>
    </row>
    <row r="204" spans="1:6" ht="24" customHeight="1" x14ac:dyDescent="0.2">
      <c r="A204" s="49" t="s">
        <v>224</v>
      </c>
      <c r="B204" s="45">
        <v>5</v>
      </c>
      <c r="C204" s="45">
        <v>2</v>
      </c>
      <c r="D204" s="46" t="s">
        <v>314</v>
      </c>
      <c r="E204" s="47" t="s">
        <v>143</v>
      </c>
      <c r="F204" s="48">
        <f>F205</f>
        <v>120</v>
      </c>
    </row>
    <row r="205" spans="1:6" ht="27.75" customHeight="1" x14ac:dyDescent="0.2">
      <c r="A205" s="49" t="s">
        <v>246</v>
      </c>
      <c r="B205" s="45">
        <v>5</v>
      </c>
      <c r="C205" s="45">
        <v>2</v>
      </c>
      <c r="D205" s="46" t="s">
        <v>315</v>
      </c>
      <c r="E205" s="47" t="s">
        <v>143</v>
      </c>
      <c r="F205" s="48">
        <f>F206</f>
        <v>120</v>
      </c>
    </row>
    <row r="206" spans="1:6" ht="27.75" customHeight="1" x14ac:dyDescent="0.2">
      <c r="A206" s="49" t="s">
        <v>212</v>
      </c>
      <c r="B206" s="45">
        <v>5</v>
      </c>
      <c r="C206" s="45">
        <v>2</v>
      </c>
      <c r="D206" s="46" t="s">
        <v>316</v>
      </c>
      <c r="E206" s="47"/>
      <c r="F206" s="48">
        <f>F207</f>
        <v>120</v>
      </c>
    </row>
    <row r="207" spans="1:6" ht="22.5" customHeight="1" x14ac:dyDescent="0.2">
      <c r="A207" s="50" t="s">
        <v>285</v>
      </c>
      <c r="B207" s="45">
        <v>5</v>
      </c>
      <c r="C207" s="45">
        <v>2</v>
      </c>
      <c r="D207" s="46" t="s">
        <v>316</v>
      </c>
      <c r="E207" s="47" t="s">
        <v>144</v>
      </c>
      <c r="F207" s="48">
        <f>F208</f>
        <v>120</v>
      </c>
    </row>
    <row r="208" spans="1:6" ht="22.5" x14ac:dyDescent="0.2">
      <c r="A208" s="50" t="s">
        <v>145</v>
      </c>
      <c r="B208" s="45">
        <v>5</v>
      </c>
      <c r="C208" s="45">
        <v>2</v>
      </c>
      <c r="D208" s="46" t="s">
        <v>316</v>
      </c>
      <c r="E208" s="47" t="s">
        <v>146</v>
      </c>
      <c r="F208" s="48">
        <v>120</v>
      </c>
    </row>
    <row r="209" spans="1:6" ht="11.25" customHeight="1" x14ac:dyDescent="0.2">
      <c r="A209" s="44" t="s">
        <v>46</v>
      </c>
      <c r="B209" s="45">
        <v>5</v>
      </c>
      <c r="C209" s="45">
        <v>3</v>
      </c>
      <c r="D209" s="46" t="s">
        <v>143</v>
      </c>
      <c r="E209" s="47" t="s">
        <v>143</v>
      </c>
      <c r="F209" s="48">
        <f>F210</f>
        <v>2658</v>
      </c>
    </row>
    <row r="210" spans="1:6" ht="22.5" customHeight="1" x14ac:dyDescent="0.2">
      <c r="A210" s="49" t="s">
        <v>484</v>
      </c>
      <c r="B210" s="45">
        <v>5</v>
      </c>
      <c r="C210" s="45">
        <v>3</v>
      </c>
      <c r="D210" s="46">
        <v>2400000000</v>
      </c>
      <c r="E210" s="47" t="s">
        <v>143</v>
      </c>
      <c r="F210" s="48">
        <f>F211+F215+F227+F219</f>
        <v>2658</v>
      </c>
    </row>
    <row r="211" spans="1:6" ht="23.25" customHeight="1" x14ac:dyDescent="0.2">
      <c r="A211" s="49" t="s">
        <v>225</v>
      </c>
      <c r="B211" s="45">
        <v>5</v>
      </c>
      <c r="C211" s="45">
        <v>3</v>
      </c>
      <c r="D211" s="46">
        <v>2400100000</v>
      </c>
      <c r="E211" s="47" t="s">
        <v>143</v>
      </c>
      <c r="F211" s="48">
        <f>F212</f>
        <v>400</v>
      </c>
    </row>
    <row r="212" spans="1:6" ht="27.75" customHeight="1" x14ac:dyDescent="0.2">
      <c r="A212" s="49" t="s">
        <v>212</v>
      </c>
      <c r="B212" s="45">
        <v>5</v>
      </c>
      <c r="C212" s="45">
        <v>3</v>
      </c>
      <c r="D212" s="46">
        <v>2400199990</v>
      </c>
      <c r="E212" s="47"/>
      <c r="F212" s="48">
        <f>F213</f>
        <v>400</v>
      </c>
    </row>
    <row r="213" spans="1:6" ht="22.5" customHeight="1" x14ac:dyDescent="0.2">
      <c r="A213" s="50" t="s">
        <v>285</v>
      </c>
      <c r="B213" s="45">
        <v>5</v>
      </c>
      <c r="C213" s="45">
        <v>3</v>
      </c>
      <c r="D213" s="46">
        <v>2400199990</v>
      </c>
      <c r="E213" s="47" t="s">
        <v>144</v>
      </c>
      <c r="F213" s="48">
        <f>F214</f>
        <v>400</v>
      </c>
    </row>
    <row r="214" spans="1:6" ht="22.5" x14ac:dyDescent="0.2">
      <c r="A214" s="50" t="s">
        <v>145</v>
      </c>
      <c r="B214" s="45">
        <v>5</v>
      </c>
      <c r="C214" s="45">
        <v>3</v>
      </c>
      <c r="D214" s="46">
        <v>2400199990</v>
      </c>
      <c r="E214" s="47" t="s">
        <v>146</v>
      </c>
      <c r="F214" s="48">
        <f>200+100+100</f>
        <v>400</v>
      </c>
    </row>
    <row r="215" spans="1:6" ht="35.25" customHeight="1" x14ac:dyDescent="0.2">
      <c r="A215" s="49" t="s">
        <v>226</v>
      </c>
      <c r="B215" s="45">
        <v>5</v>
      </c>
      <c r="C215" s="45">
        <v>3</v>
      </c>
      <c r="D215" s="46">
        <v>2400200000</v>
      </c>
      <c r="E215" s="47" t="s">
        <v>143</v>
      </c>
      <c r="F215" s="48">
        <f>F216</f>
        <v>700</v>
      </c>
    </row>
    <row r="216" spans="1:6" ht="25.5" customHeight="1" x14ac:dyDescent="0.2">
      <c r="A216" s="49" t="s">
        <v>212</v>
      </c>
      <c r="B216" s="45">
        <v>5</v>
      </c>
      <c r="C216" s="45">
        <v>3</v>
      </c>
      <c r="D216" s="46">
        <v>2400299990</v>
      </c>
      <c r="E216" s="47"/>
      <c r="F216" s="48">
        <f>F217</f>
        <v>700</v>
      </c>
    </row>
    <row r="217" spans="1:6" ht="22.5" customHeight="1" x14ac:dyDescent="0.2">
      <c r="A217" s="50" t="s">
        <v>285</v>
      </c>
      <c r="B217" s="45">
        <v>5</v>
      </c>
      <c r="C217" s="45">
        <v>3</v>
      </c>
      <c r="D217" s="46">
        <v>2400299990</v>
      </c>
      <c r="E217" s="47">
        <v>200</v>
      </c>
      <c r="F217" s="48">
        <f>F218</f>
        <v>700</v>
      </c>
    </row>
    <row r="218" spans="1:6" ht="22.5" x14ac:dyDescent="0.2">
      <c r="A218" s="50" t="s">
        <v>145</v>
      </c>
      <c r="B218" s="45">
        <v>5</v>
      </c>
      <c r="C218" s="45">
        <v>3</v>
      </c>
      <c r="D218" s="46">
        <v>2400299990</v>
      </c>
      <c r="E218" s="47">
        <v>240</v>
      </c>
      <c r="F218" s="48">
        <f>400+300</f>
        <v>700</v>
      </c>
    </row>
    <row r="219" spans="1:6" ht="19.5" customHeight="1" x14ac:dyDescent="0.2">
      <c r="A219" s="50" t="s">
        <v>227</v>
      </c>
      <c r="B219" s="45">
        <v>5</v>
      </c>
      <c r="C219" s="45">
        <v>3</v>
      </c>
      <c r="D219" s="46" t="s">
        <v>361</v>
      </c>
      <c r="E219" s="47"/>
      <c r="F219" s="48">
        <f>F220+F223</f>
        <v>808</v>
      </c>
    </row>
    <row r="220" spans="1:6" ht="45.75" customHeight="1" x14ac:dyDescent="0.2">
      <c r="A220" s="49" t="s">
        <v>489</v>
      </c>
      <c r="B220" s="45">
        <v>5</v>
      </c>
      <c r="C220" s="45">
        <v>3</v>
      </c>
      <c r="D220" s="46" t="s">
        <v>448</v>
      </c>
      <c r="E220" s="47"/>
      <c r="F220" s="48">
        <f>F221</f>
        <v>800</v>
      </c>
    </row>
    <row r="221" spans="1:6" ht="22.5" x14ac:dyDescent="0.2">
      <c r="A221" s="50" t="s">
        <v>285</v>
      </c>
      <c r="B221" s="45">
        <v>5</v>
      </c>
      <c r="C221" s="45">
        <v>3</v>
      </c>
      <c r="D221" s="46" t="s">
        <v>448</v>
      </c>
      <c r="E221" s="47" t="s">
        <v>144</v>
      </c>
      <c r="F221" s="48">
        <f>F222</f>
        <v>800</v>
      </c>
    </row>
    <row r="222" spans="1:6" ht="22.5" x14ac:dyDescent="0.2">
      <c r="A222" s="50" t="s">
        <v>145</v>
      </c>
      <c r="B222" s="45">
        <v>5</v>
      </c>
      <c r="C222" s="45">
        <v>3</v>
      </c>
      <c r="D222" s="46" t="s">
        <v>448</v>
      </c>
      <c r="E222" s="47" t="s">
        <v>146</v>
      </c>
      <c r="F222" s="48">
        <v>800</v>
      </c>
    </row>
    <row r="223" spans="1:6" ht="55.5" customHeight="1" x14ac:dyDescent="0.2">
      <c r="A223" s="49" t="s">
        <v>493</v>
      </c>
      <c r="B223" s="45">
        <v>5</v>
      </c>
      <c r="C223" s="45">
        <v>3</v>
      </c>
      <c r="D223" s="46" t="s">
        <v>447</v>
      </c>
      <c r="E223" s="47"/>
      <c r="F223" s="48">
        <f>F224</f>
        <v>8</v>
      </c>
    </row>
    <row r="224" spans="1:6" x14ac:dyDescent="0.2">
      <c r="A224" s="50" t="s">
        <v>364</v>
      </c>
      <c r="B224" s="45">
        <v>5</v>
      </c>
      <c r="C224" s="45">
        <v>3</v>
      </c>
      <c r="D224" s="46" t="s">
        <v>447</v>
      </c>
      <c r="E224" s="47"/>
      <c r="F224" s="48">
        <f>F225</f>
        <v>8</v>
      </c>
    </row>
    <row r="225" spans="1:6" ht="22.5" x14ac:dyDescent="0.2">
      <c r="A225" s="50" t="s">
        <v>285</v>
      </c>
      <c r="B225" s="45">
        <v>5</v>
      </c>
      <c r="C225" s="45">
        <v>3</v>
      </c>
      <c r="D225" s="46" t="s">
        <v>447</v>
      </c>
      <c r="E225" s="47" t="s">
        <v>144</v>
      </c>
      <c r="F225" s="48">
        <f>F226</f>
        <v>8</v>
      </c>
    </row>
    <row r="226" spans="1:6" ht="22.5" x14ac:dyDescent="0.2">
      <c r="A226" s="50" t="s">
        <v>145</v>
      </c>
      <c r="B226" s="45">
        <v>5</v>
      </c>
      <c r="C226" s="45">
        <v>3</v>
      </c>
      <c r="D226" s="46" t="s">
        <v>447</v>
      </c>
      <c r="E226" s="47" t="s">
        <v>146</v>
      </c>
      <c r="F226" s="48">
        <v>8</v>
      </c>
    </row>
    <row r="227" spans="1:6" ht="22.5" customHeight="1" x14ac:dyDescent="0.2">
      <c r="A227" s="50" t="s">
        <v>347</v>
      </c>
      <c r="B227" s="45">
        <v>5</v>
      </c>
      <c r="C227" s="45">
        <v>3</v>
      </c>
      <c r="D227" s="46" t="s">
        <v>348</v>
      </c>
      <c r="E227" s="47"/>
      <c r="F227" s="48">
        <f>F228</f>
        <v>750</v>
      </c>
    </row>
    <row r="228" spans="1:6" ht="22.5" customHeight="1" x14ac:dyDescent="0.2">
      <c r="A228" s="50" t="s">
        <v>212</v>
      </c>
      <c r="B228" s="45">
        <v>5</v>
      </c>
      <c r="C228" s="45">
        <v>3</v>
      </c>
      <c r="D228" s="46" t="s">
        <v>349</v>
      </c>
      <c r="E228" s="47"/>
      <c r="F228" s="48">
        <f>F229</f>
        <v>750</v>
      </c>
    </row>
    <row r="229" spans="1:6" ht="22.5" customHeight="1" x14ac:dyDescent="0.2">
      <c r="A229" s="50" t="s">
        <v>285</v>
      </c>
      <c r="B229" s="45">
        <v>5</v>
      </c>
      <c r="C229" s="45">
        <v>3</v>
      </c>
      <c r="D229" s="46" t="s">
        <v>349</v>
      </c>
      <c r="E229" s="47" t="s">
        <v>144</v>
      </c>
      <c r="F229" s="48">
        <f>F230</f>
        <v>750</v>
      </c>
    </row>
    <row r="230" spans="1:6" ht="22.5" x14ac:dyDescent="0.2">
      <c r="A230" s="50" t="s">
        <v>145</v>
      </c>
      <c r="B230" s="45">
        <v>5</v>
      </c>
      <c r="C230" s="45">
        <v>3</v>
      </c>
      <c r="D230" s="46" t="s">
        <v>349</v>
      </c>
      <c r="E230" s="47" t="s">
        <v>146</v>
      </c>
      <c r="F230" s="48">
        <v>750</v>
      </c>
    </row>
    <row r="231" spans="1:6" ht="11.25" customHeight="1" x14ac:dyDescent="0.2">
      <c r="A231" s="44" t="s">
        <v>131</v>
      </c>
      <c r="B231" s="45">
        <v>8</v>
      </c>
      <c r="C231" s="45">
        <v>0</v>
      </c>
      <c r="D231" s="46" t="s">
        <v>143</v>
      </c>
      <c r="E231" s="47" t="s">
        <v>143</v>
      </c>
      <c r="F231" s="48">
        <f>F232</f>
        <v>3292.3</v>
      </c>
    </row>
    <row r="232" spans="1:6" ht="11.25" customHeight="1" x14ac:dyDescent="0.2">
      <c r="A232" s="44" t="s">
        <v>47</v>
      </c>
      <c r="B232" s="45">
        <v>8</v>
      </c>
      <c r="C232" s="45">
        <v>1</v>
      </c>
      <c r="D232" s="46" t="s">
        <v>143</v>
      </c>
      <c r="E232" s="47" t="s">
        <v>143</v>
      </c>
      <c r="F232" s="48">
        <f>F233</f>
        <v>3292.3</v>
      </c>
    </row>
    <row r="233" spans="1:6" ht="22.5" customHeight="1" x14ac:dyDescent="0.2">
      <c r="A233" s="49" t="s">
        <v>485</v>
      </c>
      <c r="B233" s="45">
        <v>8</v>
      </c>
      <c r="C233" s="45">
        <v>1</v>
      </c>
      <c r="D233" s="46" t="s">
        <v>291</v>
      </c>
      <c r="E233" s="47" t="s">
        <v>143</v>
      </c>
      <c r="F233" s="48">
        <f>F234+F247</f>
        <v>3292.3</v>
      </c>
    </row>
    <row r="234" spans="1:6" ht="42" customHeight="1" x14ac:dyDescent="0.2">
      <c r="A234" s="49" t="s">
        <v>228</v>
      </c>
      <c r="B234" s="45">
        <v>8</v>
      </c>
      <c r="C234" s="45">
        <v>1</v>
      </c>
      <c r="D234" s="46" t="s">
        <v>292</v>
      </c>
      <c r="E234" s="47" t="s">
        <v>143</v>
      </c>
      <c r="F234" s="48">
        <f>F235</f>
        <v>1671.3</v>
      </c>
    </row>
    <row r="235" spans="1:6" ht="30" customHeight="1" x14ac:dyDescent="0.2">
      <c r="A235" s="49" t="s">
        <v>229</v>
      </c>
      <c r="B235" s="45">
        <v>8</v>
      </c>
      <c r="C235" s="45">
        <v>1</v>
      </c>
      <c r="D235" s="46" t="s">
        <v>293</v>
      </c>
      <c r="E235" s="47"/>
      <c r="F235" s="48">
        <f>F236+F241+F244</f>
        <v>1671.3</v>
      </c>
    </row>
    <row r="236" spans="1:6" ht="37.5" customHeight="1" x14ac:dyDescent="0.2">
      <c r="A236" s="49" t="s">
        <v>209</v>
      </c>
      <c r="B236" s="45">
        <v>8</v>
      </c>
      <c r="C236" s="45">
        <v>1</v>
      </c>
      <c r="D236" s="46" t="s">
        <v>294</v>
      </c>
      <c r="E236" s="47" t="s">
        <v>143</v>
      </c>
      <c r="F236" s="48">
        <f>F237+F239</f>
        <v>1661</v>
      </c>
    </row>
    <row r="237" spans="1:6" ht="45.75" customHeight="1" x14ac:dyDescent="0.2">
      <c r="A237" s="50" t="s">
        <v>147</v>
      </c>
      <c r="B237" s="45">
        <v>8</v>
      </c>
      <c r="C237" s="45">
        <v>1</v>
      </c>
      <c r="D237" s="46" t="s">
        <v>294</v>
      </c>
      <c r="E237" s="47" t="s">
        <v>148</v>
      </c>
      <c r="F237" s="48">
        <f>F238</f>
        <v>1360</v>
      </c>
    </row>
    <row r="238" spans="1:6" ht="30" customHeight="1" x14ac:dyDescent="0.2">
      <c r="A238" s="50" t="s">
        <v>149</v>
      </c>
      <c r="B238" s="45">
        <v>8</v>
      </c>
      <c r="C238" s="45">
        <v>1</v>
      </c>
      <c r="D238" s="46" t="s">
        <v>294</v>
      </c>
      <c r="E238" s="47" t="s">
        <v>150</v>
      </c>
      <c r="F238" s="48">
        <f>1000+300+60</f>
        <v>1360</v>
      </c>
    </row>
    <row r="239" spans="1:6" ht="30" customHeight="1" x14ac:dyDescent="0.2">
      <c r="A239" s="50" t="s">
        <v>285</v>
      </c>
      <c r="B239" s="45">
        <v>8</v>
      </c>
      <c r="C239" s="45">
        <v>1</v>
      </c>
      <c r="D239" s="46" t="s">
        <v>294</v>
      </c>
      <c r="E239" s="47" t="s">
        <v>144</v>
      </c>
      <c r="F239" s="48">
        <f>F240</f>
        <v>301</v>
      </c>
    </row>
    <row r="240" spans="1:6" ht="30" customHeight="1" x14ac:dyDescent="0.2">
      <c r="A240" s="50" t="s">
        <v>145</v>
      </c>
      <c r="B240" s="45">
        <v>8</v>
      </c>
      <c r="C240" s="45">
        <v>1</v>
      </c>
      <c r="D240" s="46" t="s">
        <v>294</v>
      </c>
      <c r="E240" s="47" t="s">
        <v>146</v>
      </c>
      <c r="F240" s="48">
        <f>103+3+20+60+45+23+47</f>
        <v>301</v>
      </c>
    </row>
    <row r="241" spans="1:6" ht="51" customHeight="1" x14ac:dyDescent="0.2">
      <c r="A241" s="49" t="s">
        <v>490</v>
      </c>
      <c r="B241" s="45">
        <v>8</v>
      </c>
      <c r="C241" s="45">
        <v>1</v>
      </c>
      <c r="D241" s="46" t="s">
        <v>295</v>
      </c>
      <c r="E241" s="47"/>
      <c r="F241" s="48">
        <f>F242</f>
        <v>7.7</v>
      </c>
    </row>
    <row r="242" spans="1:6" ht="22.5" customHeight="1" x14ac:dyDescent="0.2">
      <c r="A242" s="50" t="s">
        <v>285</v>
      </c>
      <c r="B242" s="45">
        <v>8</v>
      </c>
      <c r="C242" s="45">
        <v>1</v>
      </c>
      <c r="D242" s="46" t="s">
        <v>295</v>
      </c>
      <c r="E242" s="47" t="s">
        <v>144</v>
      </c>
      <c r="F242" s="48">
        <f>F243</f>
        <v>7.7</v>
      </c>
    </row>
    <row r="243" spans="1:6" ht="22.5" x14ac:dyDescent="0.2">
      <c r="A243" s="50" t="s">
        <v>145</v>
      </c>
      <c r="B243" s="45">
        <v>8</v>
      </c>
      <c r="C243" s="45">
        <v>1</v>
      </c>
      <c r="D243" s="46" t="s">
        <v>295</v>
      </c>
      <c r="E243" s="47" t="s">
        <v>146</v>
      </c>
      <c r="F243" s="48">
        <v>7.7</v>
      </c>
    </row>
    <row r="244" spans="1:6" ht="52.5" customHeight="1" x14ac:dyDescent="0.2">
      <c r="A244" s="50" t="s">
        <v>494</v>
      </c>
      <c r="B244" s="45">
        <v>8</v>
      </c>
      <c r="C244" s="45">
        <v>1</v>
      </c>
      <c r="D244" s="46" t="s">
        <v>350</v>
      </c>
      <c r="E244" s="47" t="s">
        <v>143</v>
      </c>
      <c r="F244" s="48">
        <f>F245</f>
        <v>2.6</v>
      </c>
    </row>
    <row r="245" spans="1:6" ht="22.5" x14ac:dyDescent="0.2">
      <c r="A245" s="50" t="s">
        <v>285</v>
      </c>
      <c r="B245" s="45">
        <v>8</v>
      </c>
      <c r="C245" s="45">
        <v>1</v>
      </c>
      <c r="D245" s="46" t="s">
        <v>350</v>
      </c>
      <c r="E245" s="47" t="s">
        <v>144</v>
      </c>
      <c r="F245" s="48">
        <f>F246</f>
        <v>2.6</v>
      </c>
    </row>
    <row r="246" spans="1:6" ht="22.5" x14ac:dyDescent="0.2">
      <c r="A246" s="50" t="s">
        <v>145</v>
      </c>
      <c r="B246" s="45">
        <v>8</v>
      </c>
      <c r="C246" s="45">
        <v>1</v>
      </c>
      <c r="D246" s="46" t="s">
        <v>350</v>
      </c>
      <c r="E246" s="47" t="s">
        <v>146</v>
      </c>
      <c r="F246" s="48">
        <v>2.6</v>
      </c>
    </row>
    <row r="247" spans="1:6" ht="11.25" customHeight="1" x14ac:dyDescent="0.2">
      <c r="A247" s="49" t="s">
        <v>230</v>
      </c>
      <c r="B247" s="45">
        <v>8</v>
      </c>
      <c r="C247" s="45">
        <v>1</v>
      </c>
      <c r="D247" s="46" t="s">
        <v>296</v>
      </c>
      <c r="E247" s="47" t="s">
        <v>143</v>
      </c>
      <c r="F247" s="48">
        <f>F248</f>
        <v>1621</v>
      </c>
    </row>
    <row r="248" spans="1:6" ht="26.25" customHeight="1" x14ac:dyDescent="0.2">
      <c r="A248" s="49" t="s">
        <v>231</v>
      </c>
      <c r="B248" s="45">
        <v>8</v>
      </c>
      <c r="C248" s="45">
        <v>1</v>
      </c>
      <c r="D248" s="46" t="s">
        <v>298</v>
      </c>
      <c r="E248" s="47" t="s">
        <v>143</v>
      </c>
      <c r="F248" s="48">
        <f>F249</f>
        <v>1621</v>
      </c>
    </row>
    <row r="249" spans="1:6" ht="26.25" customHeight="1" x14ac:dyDescent="0.2">
      <c r="A249" s="49" t="s">
        <v>209</v>
      </c>
      <c r="B249" s="45">
        <v>8</v>
      </c>
      <c r="C249" s="45">
        <v>1</v>
      </c>
      <c r="D249" s="46" t="s">
        <v>297</v>
      </c>
      <c r="E249" s="47"/>
      <c r="F249" s="48">
        <f>F250+F252</f>
        <v>1621</v>
      </c>
    </row>
    <row r="250" spans="1:6" ht="43.5" customHeight="1" x14ac:dyDescent="0.2">
      <c r="A250" s="50" t="s">
        <v>147</v>
      </c>
      <c r="B250" s="45">
        <v>8</v>
      </c>
      <c r="C250" s="45">
        <v>1</v>
      </c>
      <c r="D250" s="46" t="s">
        <v>297</v>
      </c>
      <c r="E250" s="47" t="s">
        <v>148</v>
      </c>
      <c r="F250" s="48">
        <f>F251</f>
        <v>220</v>
      </c>
    </row>
    <row r="251" spans="1:6" x14ac:dyDescent="0.2">
      <c r="A251" s="50" t="s">
        <v>149</v>
      </c>
      <c r="B251" s="45">
        <v>8</v>
      </c>
      <c r="C251" s="45">
        <v>1</v>
      </c>
      <c r="D251" s="46" t="s">
        <v>297</v>
      </c>
      <c r="E251" s="47" t="s">
        <v>150</v>
      </c>
      <c r="F251" s="48">
        <f>170+50</f>
        <v>220</v>
      </c>
    </row>
    <row r="252" spans="1:6" ht="22.5" customHeight="1" x14ac:dyDescent="0.2">
      <c r="A252" s="50" t="s">
        <v>285</v>
      </c>
      <c r="B252" s="45">
        <v>8</v>
      </c>
      <c r="C252" s="45">
        <v>1</v>
      </c>
      <c r="D252" s="46" t="s">
        <v>297</v>
      </c>
      <c r="E252" s="47" t="s">
        <v>144</v>
      </c>
      <c r="F252" s="48">
        <f>F253</f>
        <v>1401</v>
      </c>
    </row>
    <row r="253" spans="1:6" ht="22.5" x14ac:dyDescent="0.2">
      <c r="A253" s="50" t="s">
        <v>145</v>
      </c>
      <c r="B253" s="45">
        <v>8</v>
      </c>
      <c r="C253" s="45">
        <v>1</v>
      </c>
      <c r="D253" s="46" t="s">
        <v>297</v>
      </c>
      <c r="E253" s="47" t="s">
        <v>146</v>
      </c>
      <c r="F253" s="48">
        <f>1+1000+400</f>
        <v>1401</v>
      </c>
    </row>
    <row r="254" spans="1:6" ht="11.25" customHeight="1" x14ac:dyDescent="0.2">
      <c r="A254" s="44" t="s">
        <v>132</v>
      </c>
      <c r="B254" s="45">
        <v>11</v>
      </c>
      <c r="C254" s="45">
        <v>0</v>
      </c>
      <c r="D254" s="46" t="s">
        <v>143</v>
      </c>
      <c r="E254" s="47" t="s">
        <v>143</v>
      </c>
      <c r="F254" s="48">
        <f>F255</f>
        <v>5594.4</v>
      </c>
    </row>
    <row r="255" spans="1:6" ht="11.25" customHeight="1" x14ac:dyDescent="0.2">
      <c r="A255" s="44" t="s">
        <v>48</v>
      </c>
      <c r="B255" s="45">
        <v>11</v>
      </c>
      <c r="C255" s="45">
        <v>1</v>
      </c>
      <c r="D255" s="46" t="s">
        <v>143</v>
      </c>
      <c r="E255" s="47" t="s">
        <v>143</v>
      </c>
      <c r="F255" s="48">
        <f>F256</f>
        <v>5594.4</v>
      </c>
    </row>
    <row r="256" spans="1:6" ht="30" customHeight="1" x14ac:dyDescent="0.2">
      <c r="A256" s="49" t="s">
        <v>486</v>
      </c>
      <c r="B256" s="45">
        <v>11</v>
      </c>
      <c r="C256" s="45">
        <v>1</v>
      </c>
      <c r="D256" s="46" t="s">
        <v>299</v>
      </c>
      <c r="E256" s="47" t="s">
        <v>143</v>
      </c>
      <c r="F256" s="48">
        <f>F257</f>
        <v>5594.4</v>
      </c>
    </row>
    <row r="257" spans="1:8" ht="15" customHeight="1" x14ac:dyDescent="0.2">
      <c r="A257" s="49" t="s">
        <v>151</v>
      </c>
      <c r="B257" s="45">
        <v>11</v>
      </c>
      <c r="C257" s="45">
        <v>1</v>
      </c>
      <c r="D257" s="46" t="s">
        <v>300</v>
      </c>
      <c r="E257" s="47" t="s">
        <v>143</v>
      </c>
      <c r="F257" s="48">
        <f>F258</f>
        <v>5594.4</v>
      </c>
    </row>
    <row r="258" spans="1:8" ht="31.5" customHeight="1" x14ac:dyDescent="0.2">
      <c r="A258" s="49" t="s">
        <v>232</v>
      </c>
      <c r="B258" s="45">
        <v>11</v>
      </c>
      <c r="C258" s="45">
        <v>1</v>
      </c>
      <c r="D258" s="46" t="s">
        <v>301</v>
      </c>
      <c r="E258" s="47"/>
      <c r="F258" s="48">
        <f>F259</f>
        <v>5594.4</v>
      </c>
    </row>
    <row r="259" spans="1:8" ht="32.25" customHeight="1" x14ac:dyDescent="0.2">
      <c r="A259" s="49" t="s">
        <v>209</v>
      </c>
      <c r="B259" s="45">
        <v>11</v>
      </c>
      <c r="C259" s="45">
        <v>1</v>
      </c>
      <c r="D259" s="46" t="s">
        <v>302</v>
      </c>
      <c r="E259" s="47" t="s">
        <v>143</v>
      </c>
      <c r="F259" s="48">
        <f>F260+F262+F264</f>
        <v>5594.4</v>
      </c>
    </row>
    <row r="260" spans="1:8" ht="45" customHeight="1" x14ac:dyDescent="0.2">
      <c r="A260" s="50" t="s">
        <v>147</v>
      </c>
      <c r="B260" s="45">
        <v>11</v>
      </c>
      <c r="C260" s="45">
        <v>1</v>
      </c>
      <c r="D260" s="46" t="s">
        <v>302</v>
      </c>
      <c r="E260" s="47" t="s">
        <v>148</v>
      </c>
      <c r="F260" s="48">
        <f>F261</f>
        <v>4215</v>
      </c>
    </row>
    <row r="261" spans="1:8" x14ac:dyDescent="0.2">
      <c r="A261" s="50" t="s">
        <v>149</v>
      </c>
      <c r="B261" s="45">
        <v>11</v>
      </c>
      <c r="C261" s="45">
        <v>1</v>
      </c>
      <c r="D261" s="46" t="s">
        <v>302</v>
      </c>
      <c r="E261" s="47" t="s">
        <v>150</v>
      </c>
      <c r="F261" s="48">
        <f>3000+920+35+210+50</f>
        <v>4215</v>
      </c>
    </row>
    <row r="262" spans="1:8" ht="22.5" customHeight="1" x14ac:dyDescent="0.2">
      <c r="A262" s="50" t="s">
        <v>285</v>
      </c>
      <c r="B262" s="45">
        <v>11</v>
      </c>
      <c r="C262" s="45">
        <v>1</v>
      </c>
      <c r="D262" s="46" t="s">
        <v>302</v>
      </c>
      <c r="E262" s="47" t="s">
        <v>144</v>
      </c>
      <c r="F262" s="48">
        <f>F263</f>
        <v>1376.9</v>
      </c>
    </row>
    <row r="263" spans="1:8" ht="22.5" x14ac:dyDescent="0.2">
      <c r="A263" s="50" t="s">
        <v>145</v>
      </c>
      <c r="B263" s="45">
        <v>11</v>
      </c>
      <c r="C263" s="45">
        <v>1</v>
      </c>
      <c r="D263" s="46" t="s">
        <v>302</v>
      </c>
      <c r="E263" s="47" t="s">
        <v>146</v>
      </c>
      <c r="F263" s="48">
        <f>280+9+100+300+24.9+650+13</f>
        <v>1376.9</v>
      </c>
    </row>
    <row r="264" spans="1:8" ht="11.25" customHeight="1" x14ac:dyDescent="0.2">
      <c r="A264" s="50" t="s">
        <v>154</v>
      </c>
      <c r="B264" s="45">
        <v>11</v>
      </c>
      <c r="C264" s="45">
        <v>1</v>
      </c>
      <c r="D264" s="46" t="s">
        <v>302</v>
      </c>
      <c r="E264" s="47" t="s">
        <v>155</v>
      </c>
      <c r="F264" s="48">
        <f>F265</f>
        <v>2.5</v>
      </c>
    </row>
    <row r="265" spans="1:8" x14ac:dyDescent="0.2">
      <c r="A265" s="50" t="s">
        <v>156</v>
      </c>
      <c r="B265" s="45">
        <v>11</v>
      </c>
      <c r="C265" s="45">
        <v>1</v>
      </c>
      <c r="D265" s="46" t="s">
        <v>302</v>
      </c>
      <c r="E265" s="47" t="s">
        <v>157</v>
      </c>
      <c r="F265" s="48">
        <v>2.5</v>
      </c>
    </row>
    <row r="266" spans="1:8" ht="12" thickBot="1" x14ac:dyDescent="0.25">
      <c r="A266" s="58"/>
      <c r="B266" s="59"/>
      <c r="C266" s="59"/>
      <c r="D266" s="60"/>
      <c r="E266" s="61" t="s">
        <v>259</v>
      </c>
      <c r="F266" s="62">
        <f>F6+F102+F109+F141+F175+F231+F254</f>
        <v>36100.6</v>
      </c>
    </row>
    <row r="267" spans="1:8" ht="11.25" customHeight="1" x14ac:dyDescent="0.2">
      <c r="F267" s="63"/>
    </row>
    <row r="268" spans="1:8" x14ac:dyDescent="0.2">
      <c r="F268" s="64"/>
    </row>
    <row r="270" spans="1:8" s="35" customFormat="1" x14ac:dyDescent="0.2">
      <c r="A270" s="31"/>
      <c r="B270" s="32"/>
      <c r="C270" s="32"/>
      <c r="D270" s="33"/>
      <c r="E270" s="34"/>
      <c r="F270" s="64"/>
      <c r="G270" s="34"/>
      <c r="H270" s="34"/>
    </row>
  </sheetData>
  <autoFilter ref="A5:F267"/>
  <mergeCells count="2">
    <mergeCell ref="A2:F2"/>
    <mergeCell ref="E1:F1"/>
  </mergeCells>
  <pageMargins left="3.937007874015748E-2" right="3.937007874015748E-2" top="0" bottom="0" header="0" footer="0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57"/>
  <sheetViews>
    <sheetView view="pageLayout" topLeftCell="A10" zoomScaleNormal="100" workbookViewId="0">
      <selection activeCell="J177" sqref="J177"/>
    </sheetView>
  </sheetViews>
  <sheetFormatPr defaultRowHeight="11.25" x14ac:dyDescent="0.2"/>
  <cols>
    <col min="1" max="1" width="51.28515625" style="31" customWidth="1"/>
    <col min="2" max="2" width="5.42578125" style="32" customWidth="1"/>
    <col min="3" max="3" width="5.28515625" style="32" customWidth="1"/>
    <col min="4" max="4" width="12.5703125" style="33" customWidth="1"/>
    <col min="5" max="5" width="7.140625" style="34" customWidth="1"/>
    <col min="6" max="6" width="13.28515625" style="32" customWidth="1"/>
    <col min="7" max="7" width="11.42578125" style="35" customWidth="1"/>
    <col min="8" max="16384" width="9.140625" style="34"/>
  </cols>
  <sheetData>
    <row r="1" spans="1:8" ht="44.25" customHeight="1" x14ac:dyDescent="0.2">
      <c r="E1" s="128"/>
      <c r="F1" s="211" t="s">
        <v>432</v>
      </c>
      <c r="G1" s="211"/>
      <c r="H1" s="128"/>
    </row>
    <row r="2" spans="1:8" ht="45" customHeight="1" x14ac:dyDescent="0.2">
      <c r="A2" s="209" t="s">
        <v>431</v>
      </c>
      <c r="B2" s="209"/>
      <c r="C2" s="209"/>
      <c r="D2" s="209"/>
      <c r="E2" s="209"/>
      <c r="F2" s="209"/>
    </row>
    <row r="3" spans="1:8" ht="21" customHeight="1" x14ac:dyDescent="0.2"/>
    <row r="4" spans="1:8" x14ac:dyDescent="0.2">
      <c r="G4" s="35" t="s">
        <v>275</v>
      </c>
    </row>
    <row r="5" spans="1:8" ht="42" customHeight="1" x14ac:dyDescent="0.2">
      <c r="A5" s="212" t="s">
        <v>28</v>
      </c>
      <c r="B5" s="214" t="s">
        <v>29</v>
      </c>
      <c r="C5" s="214" t="s">
        <v>30</v>
      </c>
      <c r="D5" s="216" t="s">
        <v>31</v>
      </c>
      <c r="E5" s="214" t="s">
        <v>32</v>
      </c>
      <c r="F5" s="218" t="s">
        <v>121</v>
      </c>
      <c r="G5" s="219"/>
    </row>
    <row r="6" spans="1:8" ht="21" customHeight="1" x14ac:dyDescent="0.2">
      <c r="A6" s="213"/>
      <c r="B6" s="215"/>
      <c r="C6" s="215"/>
      <c r="D6" s="217"/>
      <c r="E6" s="215"/>
      <c r="F6" s="144" t="s">
        <v>330</v>
      </c>
      <c r="G6" s="129" t="s">
        <v>331</v>
      </c>
    </row>
    <row r="7" spans="1:8" ht="46.5" customHeight="1" x14ac:dyDescent="0.2">
      <c r="A7" s="39" t="s">
        <v>34</v>
      </c>
      <c r="B7" s="40">
        <v>1</v>
      </c>
      <c r="C7" s="40">
        <v>0</v>
      </c>
      <c r="D7" s="41" t="s">
        <v>143</v>
      </c>
      <c r="E7" s="42" t="s">
        <v>143</v>
      </c>
      <c r="F7" s="48">
        <f>F8+F15+F31+F38</f>
        <v>19539</v>
      </c>
      <c r="G7" s="48">
        <f>G8+G15+G31+G38</f>
        <v>20160</v>
      </c>
    </row>
    <row r="8" spans="1:8" ht="22.5" customHeight="1" x14ac:dyDescent="0.2">
      <c r="A8" s="44" t="s">
        <v>35</v>
      </c>
      <c r="B8" s="45">
        <v>1</v>
      </c>
      <c r="C8" s="45">
        <v>2</v>
      </c>
      <c r="D8" s="46" t="s">
        <v>143</v>
      </c>
      <c r="E8" s="47" t="s">
        <v>143</v>
      </c>
      <c r="F8" s="48">
        <f t="shared" ref="F8:G10" si="0">F9</f>
        <v>1990</v>
      </c>
      <c r="G8" s="48">
        <f t="shared" si="0"/>
        <v>1600</v>
      </c>
    </row>
    <row r="9" spans="1:8" ht="36.75" customHeight="1" x14ac:dyDescent="0.2">
      <c r="A9" s="49" t="s">
        <v>479</v>
      </c>
      <c r="B9" s="45">
        <v>1</v>
      </c>
      <c r="C9" s="45">
        <v>2</v>
      </c>
      <c r="D9" s="46">
        <v>1800000000</v>
      </c>
      <c r="E9" s="47" t="s">
        <v>143</v>
      </c>
      <c r="F9" s="48">
        <f t="shared" si="0"/>
        <v>1990</v>
      </c>
      <c r="G9" s="48">
        <f t="shared" si="0"/>
        <v>1600</v>
      </c>
    </row>
    <row r="10" spans="1:8" ht="24.75" customHeight="1" x14ac:dyDescent="0.2">
      <c r="A10" s="49" t="s">
        <v>262</v>
      </c>
      <c r="B10" s="45">
        <v>1</v>
      </c>
      <c r="C10" s="45">
        <v>2</v>
      </c>
      <c r="D10" s="46">
        <v>1810000000</v>
      </c>
      <c r="E10" s="47" t="s">
        <v>143</v>
      </c>
      <c r="F10" s="48">
        <f t="shared" si="0"/>
        <v>1990</v>
      </c>
      <c r="G10" s="48">
        <f t="shared" si="0"/>
        <v>1600</v>
      </c>
    </row>
    <row r="11" spans="1:8" ht="35.25" customHeight="1" x14ac:dyDescent="0.2">
      <c r="A11" s="49" t="s">
        <v>261</v>
      </c>
      <c r="B11" s="45">
        <v>1</v>
      </c>
      <c r="C11" s="45">
        <v>2</v>
      </c>
      <c r="D11" s="46">
        <v>1810100000</v>
      </c>
      <c r="E11" s="47"/>
      <c r="F11" s="48">
        <f>+F12</f>
        <v>1990</v>
      </c>
      <c r="G11" s="48">
        <f>+G12</f>
        <v>1600</v>
      </c>
    </row>
    <row r="12" spans="1:8" ht="32.25" customHeight="1" x14ac:dyDescent="0.2">
      <c r="A12" s="49" t="s">
        <v>205</v>
      </c>
      <c r="B12" s="45">
        <v>1</v>
      </c>
      <c r="C12" s="45">
        <v>2</v>
      </c>
      <c r="D12" s="46" t="s">
        <v>477</v>
      </c>
      <c r="E12" s="47" t="s">
        <v>143</v>
      </c>
      <c r="F12" s="48">
        <f>F13</f>
        <v>1990</v>
      </c>
      <c r="G12" s="48">
        <f>G13</f>
        <v>1600</v>
      </c>
    </row>
    <row r="13" spans="1:8" ht="47.25" customHeight="1" x14ac:dyDescent="0.2">
      <c r="A13" s="50" t="s">
        <v>147</v>
      </c>
      <c r="B13" s="45">
        <v>1</v>
      </c>
      <c r="C13" s="45">
        <v>2</v>
      </c>
      <c r="D13" s="46" t="s">
        <v>477</v>
      </c>
      <c r="E13" s="47" t="s">
        <v>148</v>
      </c>
      <c r="F13" s="48">
        <f>F14</f>
        <v>1990</v>
      </c>
      <c r="G13" s="48">
        <f>G14</f>
        <v>1600</v>
      </c>
    </row>
    <row r="14" spans="1:8" ht="25.5" customHeight="1" x14ac:dyDescent="0.2">
      <c r="A14" s="50" t="s">
        <v>152</v>
      </c>
      <c r="B14" s="45">
        <v>1</v>
      </c>
      <c r="C14" s="45">
        <v>2</v>
      </c>
      <c r="D14" s="46" t="s">
        <v>477</v>
      </c>
      <c r="E14" s="47" t="s">
        <v>153</v>
      </c>
      <c r="F14" s="48">
        <f>1740+250</f>
        <v>1990</v>
      </c>
      <c r="G14" s="48">
        <v>1600</v>
      </c>
    </row>
    <row r="15" spans="1:8" ht="38.25" customHeight="1" x14ac:dyDescent="0.2">
      <c r="A15" s="50" t="s">
        <v>36</v>
      </c>
      <c r="B15" s="45">
        <v>1</v>
      </c>
      <c r="C15" s="45">
        <v>4</v>
      </c>
      <c r="D15" s="46"/>
      <c r="E15" s="47"/>
      <c r="F15" s="48">
        <f>F16</f>
        <v>9571</v>
      </c>
      <c r="G15" s="48">
        <f>G16</f>
        <v>9571</v>
      </c>
    </row>
    <row r="16" spans="1:8" ht="33.75" customHeight="1" x14ac:dyDescent="0.2">
      <c r="A16" s="49" t="s">
        <v>479</v>
      </c>
      <c r="B16" s="45">
        <v>1</v>
      </c>
      <c r="C16" s="45">
        <v>4</v>
      </c>
      <c r="D16" s="46">
        <v>1800000000</v>
      </c>
      <c r="E16" s="47" t="s">
        <v>143</v>
      </c>
      <c r="F16" s="48">
        <f>F17</f>
        <v>9571</v>
      </c>
      <c r="G16" s="48">
        <f>G17</f>
        <v>9571</v>
      </c>
    </row>
    <row r="17" spans="1:7" ht="22.5" customHeight="1" x14ac:dyDescent="0.2">
      <c r="A17" s="49" t="s">
        <v>262</v>
      </c>
      <c r="B17" s="45">
        <v>1</v>
      </c>
      <c r="C17" s="45">
        <v>4</v>
      </c>
      <c r="D17" s="46">
        <v>1810000000</v>
      </c>
      <c r="E17" s="47" t="s">
        <v>143</v>
      </c>
      <c r="F17" s="48">
        <f>F18+F27</f>
        <v>9571</v>
      </c>
      <c r="G17" s="48">
        <f>G18+G27</f>
        <v>9571</v>
      </c>
    </row>
    <row r="18" spans="1:7" ht="33.75" customHeight="1" x14ac:dyDescent="0.2">
      <c r="A18" s="49" t="s">
        <v>263</v>
      </c>
      <c r="B18" s="45">
        <v>1</v>
      </c>
      <c r="C18" s="45">
        <v>4</v>
      </c>
      <c r="D18" s="46">
        <v>1810100000</v>
      </c>
      <c r="E18" s="47"/>
      <c r="F18" s="48">
        <f>F19+F24</f>
        <v>9369</v>
      </c>
      <c r="G18" s="48">
        <f>G19+G24</f>
        <v>9369</v>
      </c>
    </row>
    <row r="19" spans="1:7" ht="11.25" customHeight="1" x14ac:dyDescent="0.2">
      <c r="A19" s="49" t="s">
        <v>133</v>
      </c>
      <c r="B19" s="45">
        <v>1</v>
      </c>
      <c r="C19" s="45">
        <v>4</v>
      </c>
      <c r="D19" s="46">
        <v>1810102040</v>
      </c>
      <c r="E19" s="47" t="s">
        <v>143</v>
      </c>
      <c r="F19" s="48">
        <f>F20+F22</f>
        <v>9369</v>
      </c>
      <c r="G19" s="48">
        <f>G20+G22</f>
        <v>9369</v>
      </c>
    </row>
    <row r="20" spans="1:7" ht="45" customHeight="1" x14ac:dyDescent="0.2">
      <c r="A20" s="50" t="s">
        <v>147</v>
      </c>
      <c r="B20" s="45">
        <v>1</v>
      </c>
      <c r="C20" s="45">
        <v>4</v>
      </c>
      <c r="D20" s="46">
        <v>1810102040</v>
      </c>
      <c r="E20" s="47" t="s">
        <v>148</v>
      </c>
      <c r="F20" s="48">
        <f>F21</f>
        <v>9347</v>
      </c>
      <c r="G20" s="48">
        <f>G21</f>
        <v>9347</v>
      </c>
    </row>
    <row r="21" spans="1:7" ht="22.5" x14ac:dyDescent="0.2">
      <c r="A21" s="50" t="s">
        <v>152</v>
      </c>
      <c r="B21" s="45">
        <v>1</v>
      </c>
      <c r="C21" s="45">
        <v>4</v>
      </c>
      <c r="D21" s="46">
        <v>1810102040</v>
      </c>
      <c r="E21" s="47" t="s">
        <v>153</v>
      </c>
      <c r="F21" s="48">
        <f>6700+1900+630+117</f>
        <v>9347</v>
      </c>
      <c r="G21" s="48">
        <f>6700+1900+630+117</f>
        <v>9347</v>
      </c>
    </row>
    <row r="22" spans="1:7" ht="22.5" customHeight="1" x14ac:dyDescent="0.2">
      <c r="A22" s="50" t="s">
        <v>285</v>
      </c>
      <c r="B22" s="45">
        <v>1</v>
      </c>
      <c r="C22" s="45">
        <v>4</v>
      </c>
      <c r="D22" s="46">
        <v>1810102040</v>
      </c>
      <c r="E22" s="47" t="s">
        <v>144</v>
      </c>
      <c r="F22" s="48">
        <f>F23</f>
        <v>22</v>
      </c>
      <c r="G22" s="48">
        <f>G23</f>
        <v>22</v>
      </c>
    </row>
    <row r="23" spans="1:7" ht="22.5" x14ac:dyDescent="0.2">
      <c r="A23" s="50" t="s">
        <v>145</v>
      </c>
      <c r="B23" s="45">
        <v>1</v>
      </c>
      <c r="C23" s="45">
        <v>4</v>
      </c>
      <c r="D23" s="46">
        <v>1810102040</v>
      </c>
      <c r="E23" s="47" t="s">
        <v>146</v>
      </c>
      <c r="F23" s="48">
        <v>22</v>
      </c>
      <c r="G23" s="48">
        <v>22</v>
      </c>
    </row>
    <row r="24" spans="1:7" ht="45" customHeight="1" x14ac:dyDescent="0.2">
      <c r="A24" s="50" t="s">
        <v>239</v>
      </c>
      <c r="B24" s="45">
        <v>1</v>
      </c>
      <c r="C24" s="45">
        <v>4</v>
      </c>
      <c r="D24" s="46">
        <v>1810189020</v>
      </c>
      <c r="E24" s="47"/>
      <c r="F24" s="48">
        <f>F25</f>
        <v>0</v>
      </c>
      <c r="G24" s="48">
        <f>G25</f>
        <v>0</v>
      </c>
    </row>
    <row r="25" spans="1:7" ht="11.25" customHeight="1" x14ac:dyDescent="0.2">
      <c r="A25" s="50" t="s">
        <v>164</v>
      </c>
      <c r="B25" s="45">
        <v>1</v>
      </c>
      <c r="C25" s="45">
        <v>4</v>
      </c>
      <c r="D25" s="46">
        <v>1810189020</v>
      </c>
      <c r="E25" s="47">
        <v>500</v>
      </c>
      <c r="F25" s="48">
        <f>F26</f>
        <v>0</v>
      </c>
      <c r="G25" s="48">
        <f>G26</f>
        <v>0</v>
      </c>
    </row>
    <row r="26" spans="1:7" ht="11.25" customHeight="1" x14ac:dyDescent="0.2">
      <c r="A26" s="50" t="s">
        <v>142</v>
      </c>
      <c r="B26" s="45">
        <v>1</v>
      </c>
      <c r="C26" s="45">
        <v>4</v>
      </c>
      <c r="D26" s="46">
        <v>1810189020</v>
      </c>
      <c r="E26" s="47">
        <v>540</v>
      </c>
      <c r="F26" s="48">
        <v>0</v>
      </c>
      <c r="G26" s="51"/>
    </row>
    <row r="27" spans="1:7" ht="22.5" customHeight="1" x14ac:dyDescent="0.2">
      <c r="A27" s="50" t="s">
        <v>247</v>
      </c>
      <c r="B27" s="45">
        <v>1</v>
      </c>
      <c r="C27" s="45">
        <v>4</v>
      </c>
      <c r="D27" s="46">
        <v>1810300000</v>
      </c>
      <c r="E27" s="47"/>
      <c r="F27" s="48">
        <f t="shared" ref="F27:G29" si="1">F28</f>
        <v>202</v>
      </c>
      <c r="G27" s="48">
        <f t="shared" si="1"/>
        <v>202</v>
      </c>
    </row>
    <row r="28" spans="1:7" ht="20.25" customHeight="1" x14ac:dyDescent="0.2">
      <c r="A28" s="49" t="s">
        <v>133</v>
      </c>
      <c r="B28" s="45">
        <v>1</v>
      </c>
      <c r="C28" s="45">
        <v>4</v>
      </c>
      <c r="D28" s="46" t="s">
        <v>332</v>
      </c>
      <c r="E28" s="47"/>
      <c r="F28" s="48">
        <f t="shared" si="1"/>
        <v>202</v>
      </c>
      <c r="G28" s="48">
        <f t="shared" si="1"/>
        <v>202</v>
      </c>
    </row>
    <row r="29" spans="1:7" ht="45" customHeight="1" x14ac:dyDescent="0.2">
      <c r="A29" s="50" t="s">
        <v>147</v>
      </c>
      <c r="B29" s="45">
        <v>1</v>
      </c>
      <c r="C29" s="45">
        <v>4</v>
      </c>
      <c r="D29" s="46" t="s">
        <v>332</v>
      </c>
      <c r="E29" s="47" t="s">
        <v>148</v>
      </c>
      <c r="F29" s="48">
        <f t="shared" si="1"/>
        <v>202</v>
      </c>
      <c r="G29" s="48">
        <f t="shared" si="1"/>
        <v>202</v>
      </c>
    </row>
    <row r="30" spans="1:7" ht="22.5" x14ac:dyDescent="0.2">
      <c r="A30" s="50" t="s">
        <v>152</v>
      </c>
      <c r="B30" s="45">
        <v>1</v>
      </c>
      <c r="C30" s="45">
        <v>4</v>
      </c>
      <c r="D30" s="46" t="s">
        <v>332</v>
      </c>
      <c r="E30" s="47" t="s">
        <v>153</v>
      </c>
      <c r="F30" s="48">
        <f>39.5+70+92.5</f>
        <v>202</v>
      </c>
      <c r="G30" s="48">
        <f>39.5+70+92.5</f>
        <v>202</v>
      </c>
    </row>
    <row r="31" spans="1:7" ht="11.25" customHeight="1" x14ac:dyDescent="0.2">
      <c r="A31" s="44" t="s">
        <v>37</v>
      </c>
      <c r="B31" s="45">
        <v>1</v>
      </c>
      <c r="C31" s="45">
        <v>11</v>
      </c>
      <c r="D31" s="46"/>
      <c r="E31" s="47" t="s">
        <v>143</v>
      </c>
      <c r="F31" s="48">
        <f t="shared" ref="F31:G36" si="2">F32</f>
        <v>1000</v>
      </c>
      <c r="G31" s="48">
        <f t="shared" si="2"/>
        <v>1000</v>
      </c>
    </row>
    <row r="32" spans="1:7" ht="33.75" customHeight="1" x14ac:dyDescent="0.2">
      <c r="A32" s="49" t="s">
        <v>333</v>
      </c>
      <c r="B32" s="45">
        <v>1</v>
      </c>
      <c r="C32" s="45">
        <v>11</v>
      </c>
      <c r="D32" s="46">
        <v>1100000000</v>
      </c>
      <c r="E32" s="47" t="s">
        <v>143</v>
      </c>
      <c r="F32" s="48">
        <f t="shared" si="2"/>
        <v>1000</v>
      </c>
      <c r="G32" s="48">
        <f t="shared" si="2"/>
        <v>1000</v>
      </c>
    </row>
    <row r="33" spans="1:7" ht="38.25" customHeight="1" x14ac:dyDescent="0.2">
      <c r="A33" s="49" t="s">
        <v>162</v>
      </c>
      <c r="B33" s="45">
        <v>1</v>
      </c>
      <c r="C33" s="45">
        <v>11</v>
      </c>
      <c r="D33" s="46">
        <v>1110000000</v>
      </c>
      <c r="E33" s="47" t="s">
        <v>143</v>
      </c>
      <c r="F33" s="48">
        <f t="shared" si="2"/>
        <v>1000</v>
      </c>
      <c r="G33" s="48">
        <f t="shared" si="2"/>
        <v>1000</v>
      </c>
    </row>
    <row r="34" spans="1:7" ht="33.75" customHeight="1" x14ac:dyDescent="0.2">
      <c r="A34" s="49" t="s">
        <v>241</v>
      </c>
      <c r="B34" s="45">
        <v>1</v>
      </c>
      <c r="C34" s="45">
        <v>11</v>
      </c>
      <c r="D34" s="46">
        <v>1110100000</v>
      </c>
      <c r="E34" s="47" t="s">
        <v>143</v>
      </c>
      <c r="F34" s="48">
        <f t="shared" si="2"/>
        <v>1000</v>
      </c>
      <c r="G34" s="48">
        <f t="shared" si="2"/>
        <v>1000</v>
      </c>
    </row>
    <row r="35" spans="1:7" ht="33.75" customHeight="1" x14ac:dyDescent="0.2">
      <c r="A35" s="49" t="s">
        <v>136</v>
      </c>
      <c r="B35" s="45">
        <v>1</v>
      </c>
      <c r="C35" s="45">
        <v>11</v>
      </c>
      <c r="D35" s="46">
        <v>1110122020</v>
      </c>
      <c r="E35" s="47"/>
      <c r="F35" s="48">
        <f t="shared" si="2"/>
        <v>1000</v>
      </c>
      <c r="G35" s="48">
        <f t="shared" si="2"/>
        <v>1000</v>
      </c>
    </row>
    <row r="36" spans="1:7" ht="11.25" customHeight="1" x14ac:dyDescent="0.2">
      <c r="A36" s="50" t="s">
        <v>154</v>
      </c>
      <c r="B36" s="45">
        <v>1</v>
      </c>
      <c r="C36" s="45">
        <v>11</v>
      </c>
      <c r="D36" s="46">
        <v>1110122020</v>
      </c>
      <c r="E36" s="47" t="s">
        <v>155</v>
      </c>
      <c r="F36" s="48">
        <f t="shared" si="2"/>
        <v>1000</v>
      </c>
      <c r="G36" s="48">
        <f t="shared" si="2"/>
        <v>1000</v>
      </c>
    </row>
    <row r="37" spans="1:7" x14ac:dyDescent="0.2">
      <c r="A37" s="50" t="s">
        <v>137</v>
      </c>
      <c r="B37" s="45">
        <v>1</v>
      </c>
      <c r="C37" s="45">
        <v>11</v>
      </c>
      <c r="D37" s="46">
        <v>1110122020</v>
      </c>
      <c r="E37" s="47" t="s">
        <v>130</v>
      </c>
      <c r="F37" s="48">
        <v>1000</v>
      </c>
      <c r="G37" s="51">
        <v>1000</v>
      </c>
    </row>
    <row r="38" spans="1:7" ht="11.25" customHeight="1" x14ac:dyDescent="0.2">
      <c r="A38" s="44" t="s">
        <v>38</v>
      </c>
      <c r="B38" s="45">
        <v>1</v>
      </c>
      <c r="C38" s="45">
        <v>13</v>
      </c>
      <c r="D38" s="46" t="s">
        <v>143</v>
      </c>
      <c r="E38" s="47" t="s">
        <v>143</v>
      </c>
      <c r="F38" s="48">
        <f>F39+F44+F55+F61+F72+F89</f>
        <v>6978</v>
      </c>
      <c r="G38" s="48">
        <f>G39+G44+G55+G61+G72+G89</f>
        <v>7989</v>
      </c>
    </row>
    <row r="39" spans="1:7" ht="22.5" customHeight="1" x14ac:dyDescent="0.2">
      <c r="A39" s="49" t="s">
        <v>480</v>
      </c>
      <c r="B39" s="45">
        <v>1</v>
      </c>
      <c r="C39" s="45">
        <v>13</v>
      </c>
      <c r="D39" s="46">
        <v>2500000000</v>
      </c>
      <c r="E39" s="47" t="s">
        <v>143</v>
      </c>
      <c r="F39" s="48">
        <f t="shared" ref="F39:G42" si="3">F40</f>
        <v>100</v>
      </c>
      <c r="G39" s="48">
        <f t="shared" si="3"/>
        <v>100</v>
      </c>
    </row>
    <row r="40" spans="1:7" ht="35.25" customHeight="1" x14ac:dyDescent="0.2">
      <c r="A40" s="49" t="s">
        <v>242</v>
      </c>
      <c r="B40" s="45">
        <v>1</v>
      </c>
      <c r="C40" s="45">
        <v>13</v>
      </c>
      <c r="D40" s="46">
        <v>2500100000</v>
      </c>
      <c r="E40" s="47" t="s">
        <v>143</v>
      </c>
      <c r="F40" s="48">
        <f t="shared" si="3"/>
        <v>100</v>
      </c>
      <c r="G40" s="48">
        <f t="shared" si="3"/>
        <v>100</v>
      </c>
    </row>
    <row r="41" spans="1:7" ht="35.25" customHeight="1" x14ac:dyDescent="0.2">
      <c r="A41" s="49" t="s">
        <v>212</v>
      </c>
      <c r="B41" s="45">
        <v>1</v>
      </c>
      <c r="C41" s="45">
        <v>13</v>
      </c>
      <c r="D41" s="46">
        <v>2500199990</v>
      </c>
      <c r="E41" s="47"/>
      <c r="F41" s="48">
        <f t="shared" si="3"/>
        <v>100</v>
      </c>
      <c r="G41" s="48">
        <f t="shared" si="3"/>
        <v>100</v>
      </c>
    </row>
    <row r="42" spans="1:7" ht="22.5" customHeight="1" x14ac:dyDescent="0.2">
      <c r="A42" s="50" t="s">
        <v>285</v>
      </c>
      <c r="B42" s="45">
        <v>1</v>
      </c>
      <c r="C42" s="45">
        <v>13</v>
      </c>
      <c r="D42" s="46">
        <v>2500199990</v>
      </c>
      <c r="E42" s="47" t="s">
        <v>144</v>
      </c>
      <c r="F42" s="48">
        <f t="shared" si="3"/>
        <v>100</v>
      </c>
      <c r="G42" s="48">
        <f t="shared" si="3"/>
        <v>100</v>
      </c>
    </row>
    <row r="43" spans="1:7" ht="22.5" x14ac:dyDescent="0.2">
      <c r="A43" s="50" t="s">
        <v>145</v>
      </c>
      <c r="B43" s="45">
        <v>1</v>
      </c>
      <c r="C43" s="45">
        <v>13</v>
      </c>
      <c r="D43" s="46">
        <v>2500199990</v>
      </c>
      <c r="E43" s="47" t="s">
        <v>146</v>
      </c>
      <c r="F43" s="48">
        <v>100</v>
      </c>
      <c r="G43" s="48">
        <v>100</v>
      </c>
    </row>
    <row r="44" spans="1:7" ht="33.75" customHeight="1" x14ac:dyDescent="0.2">
      <c r="A44" s="49" t="s">
        <v>478</v>
      </c>
      <c r="B44" s="45">
        <v>1</v>
      </c>
      <c r="C44" s="45">
        <v>13</v>
      </c>
      <c r="D44" s="46">
        <v>1000000000</v>
      </c>
      <c r="E44" s="47" t="s">
        <v>143</v>
      </c>
      <c r="F44" s="48">
        <f>F45+F50</f>
        <v>15</v>
      </c>
      <c r="G44" s="48">
        <f>G45+G50</f>
        <v>15</v>
      </c>
    </row>
    <row r="45" spans="1:7" ht="33" customHeight="1" x14ac:dyDescent="0.2">
      <c r="A45" s="49" t="s">
        <v>206</v>
      </c>
      <c r="B45" s="45">
        <v>1</v>
      </c>
      <c r="C45" s="45">
        <v>13</v>
      </c>
      <c r="D45" s="46">
        <v>1020000000</v>
      </c>
      <c r="E45" s="47" t="s">
        <v>143</v>
      </c>
      <c r="F45" s="48">
        <f t="shared" ref="F45:G48" si="4">F46</f>
        <v>10</v>
      </c>
      <c r="G45" s="48">
        <f t="shared" si="4"/>
        <v>10</v>
      </c>
    </row>
    <row r="46" spans="1:7" ht="21.75" customHeight="1" x14ac:dyDescent="0.2">
      <c r="A46" s="49" t="s">
        <v>207</v>
      </c>
      <c r="B46" s="45">
        <v>1</v>
      </c>
      <c r="C46" s="45">
        <v>13</v>
      </c>
      <c r="D46" s="46">
        <v>1020100000</v>
      </c>
      <c r="E46" s="47" t="s">
        <v>143</v>
      </c>
      <c r="F46" s="48">
        <f t="shared" si="4"/>
        <v>10</v>
      </c>
      <c r="G46" s="48">
        <f t="shared" si="4"/>
        <v>10</v>
      </c>
    </row>
    <row r="47" spans="1:7" ht="21.75" customHeight="1" x14ac:dyDescent="0.2">
      <c r="A47" s="49" t="s">
        <v>208</v>
      </c>
      <c r="B47" s="45">
        <v>1</v>
      </c>
      <c r="C47" s="45">
        <v>13</v>
      </c>
      <c r="D47" s="46">
        <v>1020120040</v>
      </c>
      <c r="E47" s="47"/>
      <c r="F47" s="48">
        <f t="shared" si="4"/>
        <v>10</v>
      </c>
      <c r="G47" s="48">
        <f t="shared" si="4"/>
        <v>10</v>
      </c>
    </row>
    <row r="48" spans="1:7" ht="22.5" customHeight="1" x14ac:dyDescent="0.2">
      <c r="A48" s="50" t="s">
        <v>285</v>
      </c>
      <c r="B48" s="52">
        <v>1</v>
      </c>
      <c r="C48" s="52">
        <v>13</v>
      </c>
      <c r="D48" s="37">
        <v>1020120040</v>
      </c>
      <c r="E48" s="47" t="s">
        <v>144</v>
      </c>
      <c r="F48" s="48">
        <f t="shared" si="4"/>
        <v>10</v>
      </c>
      <c r="G48" s="48">
        <f t="shared" si="4"/>
        <v>10</v>
      </c>
    </row>
    <row r="49" spans="1:7" ht="22.5" x14ac:dyDescent="0.2">
      <c r="A49" s="53" t="s">
        <v>145</v>
      </c>
      <c r="B49" s="52">
        <v>1</v>
      </c>
      <c r="C49" s="52">
        <v>13</v>
      </c>
      <c r="D49" s="37">
        <v>1020120040</v>
      </c>
      <c r="E49" s="47" t="s">
        <v>146</v>
      </c>
      <c r="F49" s="48">
        <v>10</v>
      </c>
      <c r="G49" s="48">
        <v>10</v>
      </c>
    </row>
    <row r="50" spans="1:7" ht="11.25" customHeight="1" x14ac:dyDescent="0.2">
      <c r="A50" s="14" t="s">
        <v>221</v>
      </c>
      <c r="B50" s="52">
        <v>1</v>
      </c>
      <c r="C50" s="52">
        <v>13</v>
      </c>
      <c r="D50" s="28">
        <v>1030000000</v>
      </c>
      <c r="E50" s="54"/>
      <c r="F50" s="27">
        <f t="shared" ref="F50:G53" si="5">F51</f>
        <v>5</v>
      </c>
      <c r="G50" s="27">
        <f t="shared" si="5"/>
        <v>5</v>
      </c>
    </row>
    <row r="51" spans="1:7" ht="42" customHeight="1" x14ac:dyDescent="0.2">
      <c r="A51" s="14" t="s">
        <v>222</v>
      </c>
      <c r="B51" s="52">
        <v>1</v>
      </c>
      <c r="C51" s="52">
        <v>13</v>
      </c>
      <c r="D51" s="28">
        <v>1030100000</v>
      </c>
      <c r="E51" s="54"/>
      <c r="F51" s="27">
        <f t="shared" si="5"/>
        <v>5</v>
      </c>
      <c r="G51" s="27">
        <f t="shared" si="5"/>
        <v>5</v>
      </c>
    </row>
    <row r="52" spans="1:7" ht="25.5" customHeight="1" x14ac:dyDescent="0.2">
      <c r="A52" s="14" t="s">
        <v>212</v>
      </c>
      <c r="B52" s="52">
        <v>1</v>
      </c>
      <c r="C52" s="52">
        <v>13</v>
      </c>
      <c r="D52" s="28">
        <v>1030199990</v>
      </c>
      <c r="E52" s="54"/>
      <c r="F52" s="27">
        <f t="shared" si="5"/>
        <v>5</v>
      </c>
      <c r="G52" s="27">
        <f t="shared" si="5"/>
        <v>5</v>
      </c>
    </row>
    <row r="53" spans="1:7" ht="26.25" customHeight="1" x14ac:dyDescent="0.2">
      <c r="A53" s="50" t="s">
        <v>285</v>
      </c>
      <c r="B53" s="52">
        <v>1</v>
      </c>
      <c r="C53" s="52">
        <v>13</v>
      </c>
      <c r="D53" s="28">
        <v>1030199990</v>
      </c>
      <c r="E53" s="47" t="s">
        <v>144</v>
      </c>
      <c r="F53" s="27">
        <f t="shared" si="5"/>
        <v>5</v>
      </c>
      <c r="G53" s="27">
        <f t="shared" si="5"/>
        <v>5</v>
      </c>
    </row>
    <row r="54" spans="1:7" ht="22.5" x14ac:dyDescent="0.2">
      <c r="A54" s="50" t="s">
        <v>145</v>
      </c>
      <c r="B54" s="45">
        <v>1</v>
      </c>
      <c r="C54" s="45">
        <v>13</v>
      </c>
      <c r="D54" s="28">
        <v>1030199990</v>
      </c>
      <c r="E54" s="47" t="s">
        <v>146</v>
      </c>
      <c r="F54" s="27">
        <v>5</v>
      </c>
      <c r="G54" s="130">
        <v>5</v>
      </c>
    </row>
    <row r="55" spans="1:7" ht="22.5" customHeight="1" x14ac:dyDescent="0.2">
      <c r="A55" s="55" t="s">
        <v>351</v>
      </c>
      <c r="B55" s="52">
        <v>1</v>
      </c>
      <c r="C55" s="52">
        <v>13</v>
      </c>
      <c r="D55" s="37">
        <v>1200000000</v>
      </c>
      <c r="E55" s="47" t="s">
        <v>143</v>
      </c>
      <c r="F55" s="48">
        <f t="shared" ref="F55:G59" si="6">F56</f>
        <v>17</v>
      </c>
      <c r="G55" s="48">
        <f t="shared" si="6"/>
        <v>17</v>
      </c>
    </row>
    <row r="56" spans="1:7" ht="24.75" customHeight="1" x14ac:dyDescent="0.2">
      <c r="A56" s="50" t="s">
        <v>334</v>
      </c>
      <c r="B56" s="45">
        <v>1</v>
      </c>
      <c r="C56" s="45">
        <v>13</v>
      </c>
      <c r="D56" s="37" t="s">
        <v>335</v>
      </c>
      <c r="E56" s="47"/>
      <c r="F56" s="48">
        <f t="shared" si="6"/>
        <v>17</v>
      </c>
      <c r="G56" s="48">
        <f t="shared" si="6"/>
        <v>17</v>
      </c>
    </row>
    <row r="57" spans="1:7" ht="22.5" x14ac:dyDescent="0.2">
      <c r="A57" s="49" t="s">
        <v>211</v>
      </c>
      <c r="B57" s="45">
        <v>1</v>
      </c>
      <c r="C57" s="45">
        <v>13</v>
      </c>
      <c r="D57" s="46" t="s">
        <v>336</v>
      </c>
      <c r="E57" s="47"/>
      <c r="F57" s="48">
        <f t="shared" si="6"/>
        <v>17</v>
      </c>
      <c r="G57" s="48">
        <f t="shared" si="6"/>
        <v>17</v>
      </c>
    </row>
    <row r="58" spans="1:7" ht="22.5" x14ac:dyDescent="0.2">
      <c r="A58" s="49" t="s">
        <v>212</v>
      </c>
      <c r="B58" s="45">
        <v>1</v>
      </c>
      <c r="C58" s="45">
        <v>13</v>
      </c>
      <c r="D58" s="46" t="s">
        <v>337</v>
      </c>
      <c r="E58" s="47"/>
      <c r="F58" s="48">
        <f t="shared" si="6"/>
        <v>17</v>
      </c>
      <c r="G58" s="48">
        <f t="shared" si="6"/>
        <v>17</v>
      </c>
    </row>
    <row r="59" spans="1:7" ht="22.5" x14ac:dyDescent="0.2">
      <c r="A59" s="50" t="s">
        <v>285</v>
      </c>
      <c r="B59" s="45">
        <v>1</v>
      </c>
      <c r="C59" s="45">
        <v>13</v>
      </c>
      <c r="D59" s="46" t="s">
        <v>337</v>
      </c>
      <c r="E59" s="47">
        <v>200</v>
      </c>
      <c r="F59" s="48">
        <f t="shared" si="6"/>
        <v>17</v>
      </c>
      <c r="G59" s="48">
        <f t="shared" si="6"/>
        <v>17</v>
      </c>
    </row>
    <row r="60" spans="1:7" ht="22.5" x14ac:dyDescent="0.2">
      <c r="A60" s="50" t="s">
        <v>145</v>
      </c>
      <c r="B60" s="45">
        <v>1</v>
      </c>
      <c r="C60" s="45">
        <v>13</v>
      </c>
      <c r="D60" s="46" t="s">
        <v>337</v>
      </c>
      <c r="E60" s="47">
        <v>240</v>
      </c>
      <c r="F60" s="48">
        <v>17</v>
      </c>
      <c r="G60" s="48">
        <v>17</v>
      </c>
    </row>
    <row r="61" spans="1:7" ht="22.5" customHeight="1" x14ac:dyDescent="0.2">
      <c r="A61" s="49" t="s">
        <v>481</v>
      </c>
      <c r="B61" s="45">
        <v>1</v>
      </c>
      <c r="C61" s="45">
        <v>13</v>
      </c>
      <c r="D61" s="46">
        <v>1700000000</v>
      </c>
      <c r="E61" s="47" t="s">
        <v>143</v>
      </c>
      <c r="F61" s="48">
        <f>F62+F68</f>
        <v>830.5</v>
      </c>
      <c r="G61" s="48">
        <f>G62+G68</f>
        <v>881.5</v>
      </c>
    </row>
    <row r="62" spans="1:7" ht="38.25" customHeight="1" x14ac:dyDescent="0.2">
      <c r="A62" s="49" t="s">
        <v>264</v>
      </c>
      <c r="B62" s="45">
        <v>1</v>
      </c>
      <c r="C62" s="45">
        <v>13</v>
      </c>
      <c r="D62" s="46">
        <v>1700100000</v>
      </c>
      <c r="E62" s="47" t="s">
        <v>143</v>
      </c>
      <c r="F62" s="48">
        <f>F63</f>
        <v>725.5</v>
      </c>
      <c r="G62" s="48">
        <f>G63</f>
        <v>776.5</v>
      </c>
    </row>
    <row r="63" spans="1:7" ht="35.25" customHeight="1" x14ac:dyDescent="0.2">
      <c r="A63" s="49" t="s">
        <v>212</v>
      </c>
      <c r="B63" s="45">
        <v>1</v>
      </c>
      <c r="C63" s="45">
        <v>13</v>
      </c>
      <c r="D63" s="46">
        <v>1700199990</v>
      </c>
      <c r="E63" s="47"/>
      <c r="F63" s="48">
        <f>F64+F66</f>
        <v>725.5</v>
      </c>
      <c r="G63" s="48">
        <f>G64+G66</f>
        <v>776.5</v>
      </c>
    </row>
    <row r="64" spans="1:7" ht="22.5" customHeight="1" x14ac:dyDescent="0.2">
      <c r="A64" s="50" t="s">
        <v>285</v>
      </c>
      <c r="B64" s="45">
        <v>1</v>
      </c>
      <c r="C64" s="45">
        <v>13</v>
      </c>
      <c r="D64" s="46">
        <v>1700199990</v>
      </c>
      <c r="E64" s="47" t="s">
        <v>144</v>
      </c>
      <c r="F64" s="48">
        <f>F65</f>
        <v>717.5</v>
      </c>
      <c r="G64" s="48">
        <f>G65</f>
        <v>767.5</v>
      </c>
    </row>
    <row r="65" spans="1:7" ht="22.5" x14ac:dyDescent="0.2">
      <c r="A65" s="50" t="s">
        <v>145</v>
      </c>
      <c r="B65" s="45">
        <v>1</v>
      </c>
      <c r="C65" s="45">
        <v>13</v>
      </c>
      <c r="D65" s="46">
        <v>1700199990</v>
      </c>
      <c r="E65" s="47" t="s">
        <v>146</v>
      </c>
      <c r="F65" s="48">
        <f>480+30+7.5+200</f>
        <v>717.5</v>
      </c>
      <c r="G65" s="48">
        <f>520+30+7.5+210</f>
        <v>767.5</v>
      </c>
    </row>
    <row r="66" spans="1:7" ht="11.25" customHeight="1" x14ac:dyDescent="0.2">
      <c r="A66" s="50" t="s">
        <v>154</v>
      </c>
      <c r="B66" s="45">
        <v>1</v>
      </c>
      <c r="C66" s="45">
        <v>13</v>
      </c>
      <c r="D66" s="46">
        <v>1700199990</v>
      </c>
      <c r="E66" s="47" t="s">
        <v>155</v>
      </c>
      <c r="F66" s="48">
        <f>F67</f>
        <v>8</v>
      </c>
      <c r="G66" s="48">
        <f>G67</f>
        <v>9</v>
      </c>
    </row>
    <row r="67" spans="1:7" x14ac:dyDescent="0.2">
      <c r="A67" s="50" t="s">
        <v>156</v>
      </c>
      <c r="B67" s="45">
        <v>1</v>
      </c>
      <c r="C67" s="45">
        <v>13</v>
      </c>
      <c r="D67" s="46">
        <v>1700199990</v>
      </c>
      <c r="E67" s="47" t="s">
        <v>157</v>
      </c>
      <c r="F67" s="48">
        <v>8</v>
      </c>
      <c r="G67" s="51">
        <v>9</v>
      </c>
    </row>
    <row r="68" spans="1:7" ht="27.75" customHeight="1" x14ac:dyDescent="0.2">
      <c r="A68" s="50" t="s">
        <v>249</v>
      </c>
      <c r="B68" s="45">
        <v>1</v>
      </c>
      <c r="C68" s="45">
        <v>13</v>
      </c>
      <c r="D68" s="46">
        <v>1700400000</v>
      </c>
      <c r="E68" s="47"/>
      <c r="F68" s="48">
        <f t="shared" ref="F68:G70" si="7">F69</f>
        <v>105</v>
      </c>
      <c r="G68" s="48">
        <f t="shared" si="7"/>
        <v>105</v>
      </c>
    </row>
    <row r="69" spans="1:7" ht="26.25" customHeight="1" x14ac:dyDescent="0.2">
      <c r="A69" s="50" t="s">
        <v>212</v>
      </c>
      <c r="B69" s="45">
        <v>1</v>
      </c>
      <c r="C69" s="45">
        <v>13</v>
      </c>
      <c r="D69" s="46">
        <v>1700499990</v>
      </c>
      <c r="E69" s="47"/>
      <c r="F69" s="48">
        <f t="shared" si="7"/>
        <v>105</v>
      </c>
      <c r="G69" s="48">
        <f t="shared" si="7"/>
        <v>105</v>
      </c>
    </row>
    <row r="70" spans="1:7" ht="22.5" customHeight="1" x14ac:dyDescent="0.2">
      <c r="A70" s="50" t="s">
        <v>285</v>
      </c>
      <c r="B70" s="45">
        <v>1</v>
      </c>
      <c r="C70" s="45">
        <v>13</v>
      </c>
      <c r="D70" s="46">
        <v>1700499990</v>
      </c>
      <c r="E70" s="47">
        <v>200</v>
      </c>
      <c r="F70" s="48">
        <f t="shared" si="7"/>
        <v>105</v>
      </c>
      <c r="G70" s="48">
        <f t="shared" si="7"/>
        <v>105</v>
      </c>
    </row>
    <row r="71" spans="1:7" ht="22.5" x14ac:dyDescent="0.2">
      <c r="A71" s="50" t="s">
        <v>145</v>
      </c>
      <c r="B71" s="45">
        <v>1</v>
      </c>
      <c r="C71" s="45">
        <v>13</v>
      </c>
      <c r="D71" s="46">
        <v>1700499990</v>
      </c>
      <c r="E71" s="47">
        <v>240</v>
      </c>
      <c r="F71" s="48">
        <f>45+60</f>
        <v>105</v>
      </c>
      <c r="G71" s="51">
        <v>105</v>
      </c>
    </row>
    <row r="72" spans="1:7" ht="33.75" customHeight="1" x14ac:dyDescent="0.2">
      <c r="A72" s="49" t="s">
        <v>479</v>
      </c>
      <c r="B72" s="45">
        <v>1</v>
      </c>
      <c r="C72" s="45">
        <v>13</v>
      </c>
      <c r="D72" s="46">
        <v>1800000000</v>
      </c>
      <c r="E72" s="47" t="s">
        <v>143</v>
      </c>
      <c r="F72" s="48">
        <f>F73+F85</f>
        <v>5148.5</v>
      </c>
      <c r="G72" s="48">
        <f>G73+G85</f>
        <v>5235.5</v>
      </c>
    </row>
    <row r="73" spans="1:7" ht="22.5" customHeight="1" x14ac:dyDescent="0.2">
      <c r="A73" s="49" t="s">
        <v>260</v>
      </c>
      <c r="B73" s="45">
        <v>1</v>
      </c>
      <c r="C73" s="45">
        <v>13</v>
      </c>
      <c r="D73" s="46">
        <v>1810000000</v>
      </c>
      <c r="E73" s="47" t="s">
        <v>143</v>
      </c>
      <c r="F73" s="48">
        <f>F74</f>
        <v>4993.5</v>
      </c>
      <c r="G73" s="48">
        <f>G74</f>
        <v>5035.5</v>
      </c>
    </row>
    <row r="74" spans="1:7" ht="33.75" customHeight="1" x14ac:dyDescent="0.2">
      <c r="A74" s="49" t="s">
        <v>261</v>
      </c>
      <c r="B74" s="45">
        <v>1</v>
      </c>
      <c r="C74" s="45">
        <v>13</v>
      </c>
      <c r="D74" s="46">
        <v>1810100000</v>
      </c>
      <c r="E74" s="47"/>
      <c r="F74" s="48">
        <f>F75+F82</f>
        <v>4993.5</v>
      </c>
      <c r="G74" s="48">
        <f>G75+G82</f>
        <v>5035.5</v>
      </c>
    </row>
    <row r="75" spans="1:7" ht="27.75" customHeight="1" x14ac:dyDescent="0.2">
      <c r="A75" s="49" t="s">
        <v>209</v>
      </c>
      <c r="B75" s="45">
        <v>1</v>
      </c>
      <c r="C75" s="45">
        <v>13</v>
      </c>
      <c r="D75" s="46">
        <v>1810100590</v>
      </c>
      <c r="E75" s="47" t="s">
        <v>143</v>
      </c>
      <c r="F75" s="48">
        <f>F76+F78+F80</f>
        <v>4923.5</v>
      </c>
      <c r="G75" s="48">
        <f>G76+G78+G80</f>
        <v>4955.5</v>
      </c>
    </row>
    <row r="76" spans="1:7" ht="45" customHeight="1" x14ac:dyDescent="0.2">
      <c r="A76" s="50" t="s">
        <v>147</v>
      </c>
      <c r="B76" s="45">
        <v>1</v>
      </c>
      <c r="C76" s="45">
        <v>13</v>
      </c>
      <c r="D76" s="46">
        <v>1810100590</v>
      </c>
      <c r="E76" s="47" t="s">
        <v>148</v>
      </c>
      <c r="F76" s="48">
        <f>F77</f>
        <v>4578.5</v>
      </c>
      <c r="G76" s="48">
        <f>G77</f>
        <v>4578.5</v>
      </c>
    </row>
    <row r="77" spans="1:7" x14ac:dyDescent="0.2">
      <c r="A77" s="50" t="s">
        <v>149</v>
      </c>
      <c r="B77" s="45">
        <v>1</v>
      </c>
      <c r="C77" s="45">
        <v>13</v>
      </c>
      <c r="D77" s="46">
        <v>1810100590</v>
      </c>
      <c r="E77" s="47" t="s">
        <v>150</v>
      </c>
      <c r="F77" s="48">
        <f>3300+990+78.5+210</f>
        <v>4578.5</v>
      </c>
      <c r="G77" s="48">
        <f>3300+990+78.5+210</f>
        <v>4578.5</v>
      </c>
    </row>
    <row r="78" spans="1:7" ht="22.5" customHeight="1" x14ac:dyDescent="0.2">
      <c r="A78" s="50" t="s">
        <v>285</v>
      </c>
      <c r="B78" s="45">
        <v>1</v>
      </c>
      <c r="C78" s="45">
        <v>13</v>
      </c>
      <c r="D78" s="46">
        <v>1810100590</v>
      </c>
      <c r="E78" s="47" t="s">
        <v>144</v>
      </c>
      <c r="F78" s="48">
        <f>F79</f>
        <v>340</v>
      </c>
      <c r="G78" s="48">
        <f>G79</f>
        <v>370</v>
      </c>
    </row>
    <row r="79" spans="1:7" ht="22.5" x14ac:dyDescent="0.2">
      <c r="A79" s="50" t="s">
        <v>145</v>
      </c>
      <c r="B79" s="45">
        <v>1</v>
      </c>
      <c r="C79" s="45">
        <v>13</v>
      </c>
      <c r="D79" s="46">
        <v>1810100590</v>
      </c>
      <c r="E79" s="47" t="s">
        <v>146</v>
      </c>
      <c r="F79" s="48">
        <v>340</v>
      </c>
      <c r="G79" s="51">
        <v>370</v>
      </c>
    </row>
    <row r="80" spans="1:7" ht="11.25" customHeight="1" x14ac:dyDescent="0.2">
      <c r="A80" s="50" t="s">
        <v>154</v>
      </c>
      <c r="B80" s="45">
        <v>1</v>
      </c>
      <c r="C80" s="45">
        <v>13</v>
      </c>
      <c r="D80" s="46">
        <v>1810100590</v>
      </c>
      <c r="E80" s="47" t="s">
        <v>155</v>
      </c>
      <c r="F80" s="48">
        <f>F81</f>
        <v>5</v>
      </c>
      <c r="G80" s="48">
        <f>G81</f>
        <v>7</v>
      </c>
    </row>
    <row r="81" spans="1:7" x14ac:dyDescent="0.2">
      <c r="A81" s="50" t="s">
        <v>156</v>
      </c>
      <c r="B81" s="45">
        <v>1</v>
      </c>
      <c r="C81" s="45">
        <v>13</v>
      </c>
      <c r="D81" s="46">
        <v>1810100590</v>
      </c>
      <c r="E81" s="47" t="s">
        <v>157</v>
      </c>
      <c r="F81" s="48">
        <f>5</f>
        <v>5</v>
      </c>
      <c r="G81" s="51">
        <v>7</v>
      </c>
    </row>
    <row r="82" spans="1:7" ht="11.25" customHeight="1" x14ac:dyDescent="0.2">
      <c r="A82" s="13" t="s">
        <v>210</v>
      </c>
      <c r="B82" s="45">
        <v>1</v>
      </c>
      <c r="C82" s="45">
        <v>13</v>
      </c>
      <c r="D82" s="46">
        <v>1810102400</v>
      </c>
      <c r="E82" s="47"/>
      <c r="F82" s="48">
        <f>F83</f>
        <v>70</v>
      </c>
      <c r="G82" s="48">
        <f>G83</f>
        <v>80</v>
      </c>
    </row>
    <row r="83" spans="1:7" ht="22.5" customHeight="1" x14ac:dyDescent="0.2">
      <c r="A83" s="50" t="s">
        <v>285</v>
      </c>
      <c r="B83" s="45">
        <v>1</v>
      </c>
      <c r="C83" s="45">
        <v>13</v>
      </c>
      <c r="D83" s="46">
        <v>1810102400</v>
      </c>
      <c r="E83" s="47">
        <v>200</v>
      </c>
      <c r="F83" s="48">
        <f>F84</f>
        <v>70</v>
      </c>
      <c r="G83" s="48">
        <f>G84</f>
        <v>80</v>
      </c>
    </row>
    <row r="84" spans="1:7" ht="22.5" x14ac:dyDescent="0.2">
      <c r="A84" s="50" t="s">
        <v>145</v>
      </c>
      <c r="B84" s="45">
        <v>1</v>
      </c>
      <c r="C84" s="45">
        <v>13</v>
      </c>
      <c r="D84" s="46">
        <v>1810102400</v>
      </c>
      <c r="E84" s="47">
        <v>240</v>
      </c>
      <c r="F84" s="48">
        <v>70</v>
      </c>
      <c r="G84" s="51">
        <v>80</v>
      </c>
    </row>
    <row r="85" spans="1:7" ht="22.5" x14ac:dyDescent="0.2">
      <c r="A85" s="50" t="s">
        <v>247</v>
      </c>
      <c r="B85" s="45">
        <v>1</v>
      </c>
      <c r="C85" s="45">
        <v>13</v>
      </c>
      <c r="D85" s="46">
        <v>1810300000</v>
      </c>
      <c r="E85" s="47"/>
      <c r="F85" s="48">
        <f t="shared" ref="F85:G87" si="8">F86</f>
        <v>155</v>
      </c>
      <c r="G85" s="48">
        <f t="shared" si="8"/>
        <v>200</v>
      </c>
    </row>
    <row r="86" spans="1:7" x14ac:dyDescent="0.2">
      <c r="A86" s="13" t="s">
        <v>210</v>
      </c>
      <c r="B86" s="45">
        <v>1</v>
      </c>
      <c r="C86" s="45">
        <v>13</v>
      </c>
      <c r="D86" s="46" t="s">
        <v>362</v>
      </c>
      <c r="E86" s="47"/>
      <c r="F86" s="48">
        <f t="shared" si="8"/>
        <v>155</v>
      </c>
      <c r="G86" s="48">
        <f t="shared" si="8"/>
        <v>200</v>
      </c>
    </row>
    <row r="87" spans="1:7" ht="22.5" x14ac:dyDescent="0.2">
      <c r="A87" s="50" t="s">
        <v>285</v>
      </c>
      <c r="B87" s="45">
        <v>1</v>
      </c>
      <c r="C87" s="45">
        <v>13</v>
      </c>
      <c r="D87" s="46" t="s">
        <v>362</v>
      </c>
      <c r="E87" s="47" t="s">
        <v>144</v>
      </c>
      <c r="F87" s="48">
        <f t="shared" si="8"/>
        <v>155</v>
      </c>
      <c r="G87" s="48">
        <f t="shared" si="8"/>
        <v>200</v>
      </c>
    </row>
    <row r="88" spans="1:7" ht="22.5" x14ac:dyDescent="0.2">
      <c r="A88" s="50" t="s">
        <v>145</v>
      </c>
      <c r="B88" s="45">
        <v>1</v>
      </c>
      <c r="C88" s="45">
        <v>13</v>
      </c>
      <c r="D88" s="46" t="s">
        <v>362</v>
      </c>
      <c r="E88" s="47" t="s">
        <v>146</v>
      </c>
      <c r="F88" s="48">
        <f>155</f>
        <v>155</v>
      </c>
      <c r="G88" s="51">
        <v>200</v>
      </c>
    </row>
    <row r="89" spans="1:7" x14ac:dyDescent="0.2">
      <c r="A89" s="49" t="s">
        <v>165</v>
      </c>
      <c r="B89" s="45">
        <v>1</v>
      </c>
      <c r="C89" s="45">
        <v>13</v>
      </c>
      <c r="D89" s="46">
        <v>5000000000</v>
      </c>
      <c r="E89" s="47"/>
      <c r="F89" s="138">
        <f t="shared" ref="F89:G91" si="9">F90</f>
        <v>867</v>
      </c>
      <c r="G89" s="138">
        <f t="shared" si="9"/>
        <v>1740</v>
      </c>
    </row>
    <row r="90" spans="1:7" x14ac:dyDescent="0.2">
      <c r="A90" s="50" t="s">
        <v>423</v>
      </c>
      <c r="B90" s="45">
        <v>1</v>
      </c>
      <c r="C90" s="45">
        <v>13</v>
      </c>
      <c r="D90" s="46" t="s">
        <v>422</v>
      </c>
      <c r="E90" s="47"/>
      <c r="F90" s="138">
        <f t="shared" si="9"/>
        <v>867</v>
      </c>
      <c r="G90" s="138">
        <f t="shared" si="9"/>
        <v>1740</v>
      </c>
    </row>
    <row r="91" spans="1:7" x14ac:dyDescent="0.2">
      <c r="A91" s="50" t="s">
        <v>154</v>
      </c>
      <c r="B91" s="45">
        <v>1</v>
      </c>
      <c r="C91" s="45">
        <v>13</v>
      </c>
      <c r="D91" s="46" t="s">
        <v>422</v>
      </c>
      <c r="E91" s="47">
        <v>800</v>
      </c>
      <c r="F91" s="138">
        <f t="shared" si="9"/>
        <v>867</v>
      </c>
      <c r="G91" s="138">
        <f t="shared" si="9"/>
        <v>1740</v>
      </c>
    </row>
    <row r="92" spans="1:7" x14ac:dyDescent="0.2">
      <c r="A92" s="50" t="s">
        <v>137</v>
      </c>
      <c r="B92" s="45">
        <v>1</v>
      </c>
      <c r="C92" s="45">
        <v>13</v>
      </c>
      <c r="D92" s="46" t="s">
        <v>422</v>
      </c>
      <c r="E92" s="47">
        <v>870</v>
      </c>
      <c r="F92" s="139">
        <f>850+17</f>
        <v>867</v>
      </c>
      <c r="G92" s="51">
        <f>40+1700</f>
        <v>1740</v>
      </c>
    </row>
    <row r="93" spans="1:7" ht="11.25" customHeight="1" x14ac:dyDescent="0.2">
      <c r="A93" s="44" t="s">
        <v>39</v>
      </c>
      <c r="B93" s="45">
        <v>2</v>
      </c>
      <c r="C93" s="45">
        <v>0</v>
      </c>
      <c r="D93" s="46" t="s">
        <v>143</v>
      </c>
      <c r="E93" s="47" t="s">
        <v>143</v>
      </c>
      <c r="F93" s="48">
        <f t="shared" ref="F93:G98" si="10">F94</f>
        <v>102.6</v>
      </c>
      <c r="G93" s="48">
        <f t="shared" si="10"/>
        <v>102.6</v>
      </c>
    </row>
    <row r="94" spans="1:7" ht="11.25" customHeight="1" x14ac:dyDescent="0.2">
      <c r="A94" s="44" t="s">
        <v>40</v>
      </c>
      <c r="B94" s="45">
        <v>2</v>
      </c>
      <c r="C94" s="45">
        <v>3</v>
      </c>
      <c r="D94" s="46" t="s">
        <v>143</v>
      </c>
      <c r="E94" s="47" t="s">
        <v>143</v>
      </c>
      <c r="F94" s="48">
        <f t="shared" si="10"/>
        <v>102.6</v>
      </c>
      <c r="G94" s="48">
        <f t="shared" si="10"/>
        <v>102.6</v>
      </c>
    </row>
    <row r="95" spans="1:7" ht="11.25" customHeight="1" x14ac:dyDescent="0.2">
      <c r="A95" s="49" t="s">
        <v>165</v>
      </c>
      <c r="B95" s="45">
        <v>2</v>
      </c>
      <c r="C95" s="45">
        <v>3</v>
      </c>
      <c r="D95" s="46">
        <v>5000000000</v>
      </c>
      <c r="E95" s="47" t="s">
        <v>143</v>
      </c>
      <c r="F95" s="48">
        <f t="shared" si="10"/>
        <v>102.6</v>
      </c>
      <c r="G95" s="48">
        <f t="shared" si="10"/>
        <v>102.6</v>
      </c>
    </row>
    <row r="96" spans="1:7" ht="31.5" customHeight="1" x14ac:dyDescent="0.2">
      <c r="A96" s="49" t="s">
        <v>265</v>
      </c>
      <c r="B96" s="45">
        <v>2</v>
      </c>
      <c r="C96" s="45">
        <v>3</v>
      </c>
      <c r="D96" s="46">
        <v>5000100000</v>
      </c>
      <c r="E96" s="47"/>
      <c r="F96" s="48">
        <f t="shared" si="10"/>
        <v>102.6</v>
      </c>
      <c r="G96" s="48">
        <f t="shared" si="10"/>
        <v>102.6</v>
      </c>
    </row>
    <row r="97" spans="1:7" ht="30.75" customHeight="1" x14ac:dyDescent="0.2">
      <c r="A97" s="49" t="s">
        <v>214</v>
      </c>
      <c r="B97" s="45">
        <v>2</v>
      </c>
      <c r="C97" s="45">
        <v>3</v>
      </c>
      <c r="D97" s="46">
        <v>5000151180</v>
      </c>
      <c r="E97" s="47" t="s">
        <v>143</v>
      </c>
      <c r="F97" s="48">
        <f t="shared" si="10"/>
        <v>102.6</v>
      </c>
      <c r="G97" s="48">
        <f t="shared" si="10"/>
        <v>102.6</v>
      </c>
    </row>
    <row r="98" spans="1:7" ht="50.25" customHeight="1" x14ac:dyDescent="0.2">
      <c r="A98" s="50" t="s">
        <v>147</v>
      </c>
      <c r="B98" s="45">
        <v>2</v>
      </c>
      <c r="C98" s="45">
        <v>3</v>
      </c>
      <c r="D98" s="46">
        <v>5000151180</v>
      </c>
      <c r="E98" s="47" t="s">
        <v>148</v>
      </c>
      <c r="F98" s="48">
        <f t="shared" si="10"/>
        <v>102.6</v>
      </c>
      <c r="G98" s="48">
        <f t="shared" si="10"/>
        <v>102.6</v>
      </c>
    </row>
    <row r="99" spans="1:7" ht="22.5" customHeight="1" x14ac:dyDescent="0.2">
      <c r="A99" s="50" t="s">
        <v>152</v>
      </c>
      <c r="B99" s="45">
        <v>2</v>
      </c>
      <c r="C99" s="45">
        <v>3</v>
      </c>
      <c r="D99" s="46">
        <v>5000151180</v>
      </c>
      <c r="E99" s="47" t="s">
        <v>153</v>
      </c>
      <c r="F99" s="48">
        <v>102.6</v>
      </c>
      <c r="G99" s="51">
        <v>102.6</v>
      </c>
    </row>
    <row r="100" spans="1:7" ht="11.25" customHeight="1" x14ac:dyDescent="0.2">
      <c r="A100" s="44" t="s">
        <v>41</v>
      </c>
      <c r="B100" s="45">
        <v>3</v>
      </c>
      <c r="C100" s="45">
        <v>0</v>
      </c>
      <c r="D100" s="46" t="s">
        <v>143</v>
      </c>
      <c r="E100" s="47" t="s">
        <v>143</v>
      </c>
      <c r="F100" s="48">
        <f>F101+F108+F120</f>
        <v>58.6</v>
      </c>
      <c r="G100" s="48">
        <f>G101+G108+G120</f>
        <v>58.6</v>
      </c>
    </row>
    <row r="101" spans="1:7" ht="11.25" customHeight="1" x14ac:dyDescent="0.2">
      <c r="A101" s="44" t="s">
        <v>42</v>
      </c>
      <c r="B101" s="45">
        <v>3</v>
      </c>
      <c r="C101" s="45">
        <v>4</v>
      </c>
      <c r="D101" s="46" t="s">
        <v>143</v>
      </c>
      <c r="E101" s="47" t="s">
        <v>143</v>
      </c>
      <c r="F101" s="48">
        <f t="shared" ref="F101:G106" si="11">F102</f>
        <v>38</v>
      </c>
      <c r="G101" s="48">
        <f t="shared" si="11"/>
        <v>38</v>
      </c>
    </row>
    <row r="102" spans="1:7" ht="33.75" customHeight="1" x14ac:dyDescent="0.2">
      <c r="A102" s="49" t="s">
        <v>478</v>
      </c>
      <c r="B102" s="45">
        <v>3</v>
      </c>
      <c r="C102" s="45">
        <v>4</v>
      </c>
      <c r="D102" s="46">
        <v>1000000000</v>
      </c>
      <c r="E102" s="47"/>
      <c r="F102" s="48">
        <f t="shared" si="11"/>
        <v>38</v>
      </c>
      <c r="G102" s="48">
        <f t="shared" si="11"/>
        <v>38</v>
      </c>
    </row>
    <row r="103" spans="1:7" ht="21" customHeight="1" x14ac:dyDescent="0.2">
      <c r="A103" s="44" t="s">
        <v>161</v>
      </c>
      <c r="B103" s="45">
        <v>3</v>
      </c>
      <c r="C103" s="45">
        <v>4</v>
      </c>
      <c r="D103" s="46">
        <v>1010000000</v>
      </c>
      <c r="E103" s="47"/>
      <c r="F103" s="48">
        <f t="shared" si="11"/>
        <v>38</v>
      </c>
      <c r="G103" s="48">
        <f t="shared" si="11"/>
        <v>38</v>
      </c>
    </row>
    <row r="104" spans="1:7" ht="34.5" customHeight="1" x14ac:dyDescent="0.2">
      <c r="A104" s="50" t="s">
        <v>215</v>
      </c>
      <c r="B104" s="45">
        <v>3</v>
      </c>
      <c r="C104" s="45">
        <v>4</v>
      </c>
      <c r="D104" s="46">
        <v>1010800000</v>
      </c>
      <c r="E104" s="47"/>
      <c r="F104" s="48">
        <f t="shared" si="11"/>
        <v>38</v>
      </c>
      <c r="G104" s="48">
        <f t="shared" si="11"/>
        <v>38</v>
      </c>
    </row>
    <row r="105" spans="1:7" ht="47.25" customHeight="1" x14ac:dyDescent="0.2">
      <c r="A105" s="50" t="s">
        <v>286</v>
      </c>
      <c r="B105" s="45">
        <v>3</v>
      </c>
      <c r="C105" s="45">
        <v>4</v>
      </c>
      <c r="D105" s="46" t="s">
        <v>283</v>
      </c>
      <c r="E105" s="47"/>
      <c r="F105" s="48">
        <f t="shared" si="11"/>
        <v>38</v>
      </c>
      <c r="G105" s="48">
        <f t="shared" si="11"/>
        <v>38</v>
      </c>
    </row>
    <row r="106" spans="1:7" ht="24" customHeight="1" x14ac:dyDescent="0.2">
      <c r="A106" s="50" t="s">
        <v>285</v>
      </c>
      <c r="B106" s="45">
        <v>3</v>
      </c>
      <c r="C106" s="45">
        <v>4</v>
      </c>
      <c r="D106" s="46" t="s">
        <v>283</v>
      </c>
      <c r="E106" s="47">
        <v>200</v>
      </c>
      <c r="F106" s="48">
        <f t="shared" si="11"/>
        <v>38</v>
      </c>
      <c r="G106" s="48">
        <f t="shared" si="11"/>
        <v>38</v>
      </c>
    </row>
    <row r="107" spans="1:7" ht="22.5" x14ac:dyDescent="0.2">
      <c r="A107" s="50" t="s">
        <v>145</v>
      </c>
      <c r="B107" s="45">
        <v>3</v>
      </c>
      <c r="C107" s="45">
        <v>4</v>
      </c>
      <c r="D107" s="46" t="s">
        <v>283</v>
      </c>
      <c r="E107" s="47">
        <v>240</v>
      </c>
      <c r="F107" s="48">
        <v>38</v>
      </c>
      <c r="G107" s="51">
        <v>38</v>
      </c>
    </row>
    <row r="108" spans="1:7" ht="22.5" customHeight="1" x14ac:dyDescent="0.2">
      <c r="A108" s="44" t="s">
        <v>117</v>
      </c>
      <c r="B108" s="45">
        <v>3</v>
      </c>
      <c r="C108" s="45">
        <v>9</v>
      </c>
      <c r="D108" s="46" t="s">
        <v>143</v>
      </c>
      <c r="E108" s="47" t="s">
        <v>143</v>
      </c>
      <c r="F108" s="48">
        <f>F109</f>
        <v>10</v>
      </c>
      <c r="G108" s="48">
        <f>G109</f>
        <v>10</v>
      </c>
    </row>
    <row r="109" spans="1:7" ht="37.5" customHeight="1" x14ac:dyDescent="0.2">
      <c r="A109" s="49" t="s">
        <v>333</v>
      </c>
      <c r="B109" s="45">
        <v>3</v>
      </c>
      <c r="C109" s="45">
        <v>9</v>
      </c>
      <c r="D109" s="46">
        <v>1100000000</v>
      </c>
      <c r="E109" s="47" t="s">
        <v>143</v>
      </c>
      <c r="F109" s="48">
        <f>F110+F115</f>
        <v>10</v>
      </c>
      <c r="G109" s="48">
        <f>G110+G115</f>
        <v>10</v>
      </c>
    </row>
    <row r="110" spans="1:7" ht="33.75" customHeight="1" x14ac:dyDescent="0.2">
      <c r="A110" s="49" t="s">
        <v>162</v>
      </c>
      <c r="B110" s="45">
        <v>3</v>
      </c>
      <c r="C110" s="45">
        <v>9</v>
      </c>
      <c r="D110" s="46">
        <v>1110000000</v>
      </c>
      <c r="E110" s="47" t="s">
        <v>143</v>
      </c>
      <c r="F110" s="48">
        <f t="shared" ref="F110:G113" si="12">F111</f>
        <v>5</v>
      </c>
      <c r="G110" s="48">
        <f t="shared" si="12"/>
        <v>5</v>
      </c>
    </row>
    <row r="111" spans="1:7" ht="39" customHeight="1" x14ac:dyDescent="0.2">
      <c r="A111" s="49" t="s">
        <v>217</v>
      </c>
      <c r="B111" s="45">
        <v>3</v>
      </c>
      <c r="C111" s="45">
        <v>9</v>
      </c>
      <c r="D111" s="46">
        <v>1110100000</v>
      </c>
      <c r="E111" s="47" t="s">
        <v>143</v>
      </c>
      <c r="F111" s="48">
        <f t="shared" si="12"/>
        <v>5</v>
      </c>
      <c r="G111" s="48">
        <f t="shared" si="12"/>
        <v>5</v>
      </c>
    </row>
    <row r="112" spans="1:7" ht="39" customHeight="1" x14ac:dyDescent="0.2">
      <c r="A112" s="49" t="s">
        <v>212</v>
      </c>
      <c r="B112" s="45">
        <v>3</v>
      </c>
      <c r="C112" s="45">
        <v>9</v>
      </c>
      <c r="D112" s="46">
        <v>1110199990</v>
      </c>
      <c r="E112" s="47"/>
      <c r="F112" s="48">
        <f t="shared" si="12"/>
        <v>5</v>
      </c>
      <c r="G112" s="48">
        <f t="shared" si="12"/>
        <v>5</v>
      </c>
    </row>
    <row r="113" spans="1:7" ht="22.5" customHeight="1" x14ac:dyDescent="0.2">
      <c r="A113" s="50" t="s">
        <v>285</v>
      </c>
      <c r="B113" s="45">
        <v>3</v>
      </c>
      <c r="C113" s="45">
        <v>9</v>
      </c>
      <c r="D113" s="46">
        <v>1110199990</v>
      </c>
      <c r="E113" s="47" t="s">
        <v>144</v>
      </c>
      <c r="F113" s="48">
        <f t="shared" si="12"/>
        <v>5</v>
      </c>
      <c r="G113" s="48">
        <f t="shared" si="12"/>
        <v>5</v>
      </c>
    </row>
    <row r="114" spans="1:7" ht="22.5" x14ac:dyDescent="0.2">
      <c r="A114" s="50" t="s">
        <v>145</v>
      </c>
      <c r="B114" s="45">
        <v>3</v>
      </c>
      <c r="C114" s="45">
        <v>9</v>
      </c>
      <c r="D114" s="46">
        <v>1110199990</v>
      </c>
      <c r="E114" s="47" t="s">
        <v>146</v>
      </c>
      <c r="F114" s="48">
        <v>5</v>
      </c>
      <c r="G114" s="51">
        <v>5</v>
      </c>
    </row>
    <row r="115" spans="1:7" ht="11.25" customHeight="1" x14ac:dyDescent="0.2">
      <c r="A115" s="49" t="s">
        <v>163</v>
      </c>
      <c r="B115" s="45">
        <v>3</v>
      </c>
      <c r="C115" s="45">
        <v>9</v>
      </c>
      <c r="D115" s="46">
        <v>1120000000</v>
      </c>
      <c r="E115" s="47" t="s">
        <v>143</v>
      </c>
      <c r="F115" s="48">
        <f t="shared" ref="F115:G118" si="13">F116</f>
        <v>5</v>
      </c>
      <c r="G115" s="48">
        <f t="shared" si="13"/>
        <v>5</v>
      </c>
    </row>
    <row r="116" spans="1:7" ht="24" customHeight="1" x14ac:dyDescent="0.2">
      <c r="A116" s="49" t="s">
        <v>243</v>
      </c>
      <c r="B116" s="45">
        <v>3</v>
      </c>
      <c r="C116" s="45">
        <v>9</v>
      </c>
      <c r="D116" s="46">
        <v>1120200000</v>
      </c>
      <c r="E116" s="47" t="s">
        <v>143</v>
      </c>
      <c r="F116" s="48">
        <f t="shared" si="13"/>
        <v>5</v>
      </c>
      <c r="G116" s="48">
        <f t="shared" si="13"/>
        <v>5</v>
      </c>
    </row>
    <row r="117" spans="1:7" ht="24" customHeight="1" x14ac:dyDescent="0.2">
      <c r="A117" s="49" t="s">
        <v>212</v>
      </c>
      <c r="B117" s="45">
        <v>3</v>
      </c>
      <c r="C117" s="45">
        <v>9</v>
      </c>
      <c r="D117" s="46">
        <v>1120299990</v>
      </c>
      <c r="E117" s="47"/>
      <c r="F117" s="48">
        <f t="shared" si="13"/>
        <v>5</v>
      </c>
      <c r="G117" s="48">
        <f t="shared" si="13"/>
        <v>5</v>
      </c>
    </row>
    <row r="118" spans="1:7" ht="22.5" customHeight="1" x14ac:dyDescent="0.2">
      <c r="A118" s="50" t="s">
        <v>285</v>
      </c>
      <c r="B118" s="45">
        <v>3</v>
      </c>
      <c r="C118" s="45">
        <v>9</v>
      </c>
      <c r="D118" s="46">
        <v>1120299990</v>
      </c>
      <c r="E118" s="47" t="s">
        <v>144</v>
      </c>
      <c r="F118" s="48">
        <f t="shared" si="13"/>
        <v>5</v>
      </c>
      <c r="G118" s="48">
        <f t="shared" si="13"/>
        <v>5</v>
      </c>
    </row>
    <row r="119" spans="1:7" ht="22.5" x14ac:dyDescent="0.2">
      <c r="A119" s="50" t="s">
        <v>145</v>
      </c>
      <c r="B119" s="45">
        <v>3</v>
      </c>
      <c r="C119" s="45">
        <v>9</v>
      </c>
      <c r="D119" s="46">
        <v>1120299990</v>
      </c>
      <c r="E119" s="47" t="s">
        <v>146</v>
      </c>
      <c r="F119" s="48">
        <v>5</v>
      </c>
      <c r="G119" s="51">
        <v>5</v>
      </c>
    </row>
    <row r="120" spans="1:7" ht="24" customHeight="1" x14ac:dyDescent="0.2">
      <c r="A120" s="50" t="s">
        <v>218</v>
      </c>
      <c r="B120" s="45">
        <v>3</v>
      </c>
      <c r="C120" s="45">
        <v>14</v>
      </c>
      <c r="D120" s="46"/>
      <c r="E120" s="47"/>
      <c r="F120" s="48">
        <f t="shared" ref="F120:G122" si="14">F121</f>
        <v>10.600000000000001</v>
      </c>
      <c r="G120" s="48">
        <f t="shared" si="14"/>
        <v>10.600000000000001</v>
      </c>
    </row>
    <row r="121" spans="1:7" ht="36.75" customHeight="1" x14ac:dyDescent="0.2">
      <c r="A121" s="49" t="s">
        <v>478</v>
      </c>
      <c r="B121" s="45">
        <v>3</v>
      </c>
      <c r="C121" s="45">
        <v>14</v>
      </c>
      <c r="D121" s="46">
        <v>1000000000</v>
      </c>
      <c r="E121" s="47"/>
      <c r="F121" s="48">
        <f t="shared" si="14"/>
        <v>10.600000000000001</v>
      </c>
      <c r="G121" s="48">
        <f t="shared" si="14"/>
        <v>10.600000000000001</v>
      </c>
    </row>
    <row r="122" spans="1:7" ht="11.25" customHeight="1" x14ac:dyDescent="0.2">
      <c r="A122" s="50" t="s">
        <v>161</v>
      </c>
      <c r="B122" s="45">
        <v>3</v>
      </c>
      <c r="C122" s="45">
        <v>14</v>
      </c>
      <c r="D122" s="46">
        <v>1010000000</v>
      </c>
      <c r="E122" s="47"/>
      <c r="F122" s="48">
        <f t="shared" si="14"/>
        <v>10.600000000000001</v>
      </c>
      <c r="G122" s="48">
        <f t="shared" si="14"/>
        <v>10.600000000000001</v>
      </c>
    </row>
    <row r="123" spans="1:7" ht="24.75" customHeight="1" x14ac:dyDescent="0.2">
      <c r="A123" s="50" t="s">
        <v>219</v>
      </c>
      <c r="B123" s="45">
        <v>3</v>
      </c>
      <c r="C123" s="45">
        <v>14</v>
      </c>
      <c r="D123" s="46">
        <v>1010300000</v>
      </c>
      <c r="E123" s="47"/>
      <c r="F123" s="48">
        <f>F124+F127</f>
        <v>10.600000000000001</v>
      </c>
      <c r="G123" s="48">
        <f>G124+G127</f>
        <v>10.600000000000001</v>
      </c>
    </row>
    <row r="124" spans="1:7" ht="18.75" customHeight="1" x14ac:dyDescent="0.2">
      <c r="A124" s="50" t="s">
        <v>487</v>
      </c>
      <c r="B124" s="45">
        <v>3</v>
      </c>
      <c r="C124" s="45">
        <v>14</v>
      </c>
      <c r="D124" s="46">
        <v>1010382300</v>
      </c>
      <c r="E124" s="47"/>
      <c r="F124" s="48">
        <f>F125</f>
        <v>7.4</v>
      </c>
      <c r="G124" s="48">
        <f>G125</f>
        <v>7.4</v>
      </c>
    </row>
    <row r="125" spans="1:7" ht="43.5" customHeight="1" x14ac:dyDescent="0.2">
      <c r="A125" s="50" t="s">
        <v>147</v>
      </c>
      <c r="B125" s="45">
        <v>3</v>
      </c>
      <c r="C125" s="45">
        <v>14</v>
      </c>
      <c r="D125" s="46">
        <v>1010382300</v>
      </c>
      <c r="E125" s="47">
        <v>100</v>
      </c>
      <c r="F125" s="48">
        <f>+F126</f>
        <v>7.4</v>
      </c>
      <c r="G125" s="48">
        <f>+G126</f>
        <v>7.4</v>
      </c>
    </row>
    <row r="126" spans="1:7" ht="34.5" customHeight="1" x14ac:dyDescent="0.2">
      <c r="A126" s="50" t="s">
        <v>152</v>
      </c>
      <c r="B126" s="45">
        <v>3</v>
      </c>
      <c r="C126" s="45">
        <v>14</v>
      </c>
      <c r="D126" s="46">
        <v>1010382300</v>
      </c>
      <c r="E126" s="47">
        <v>120</v>
      </c>
      <c r="F126" s="48">
        <v>7.4</v>
      </c>
      <c r="G126" s="51">
        <v>7.4</v>
      </c>
    </row>
    <row r="127" spans="1:7" ht="32.25" customHeight="1" x14ac:dyDescent="0.2">
      <c r="A127" s="50" t="s">
        <v>491</v>
      </c>
      <c r="B127" s="45">
        <v>3</v>
      </c>
      <c r="C127" s="45">
        <v>14</v>
      </c>
      <c r="D127" s="46" t="s">
        <v>338</v>
      </c>
      <c r="E127" s="47"/>
      <c r="F127" s="51">
        <f>F128+F130</f>
        <v>3.2</v>
      </c>
      <c r="G127" s="51">
        <f>G128+G130</f>
        <v>3.2</v>
      </c>
    </row>
    <row r="128" spans="1:7" ht="42" customHeight="1" x14ac:dyDescent="0.2">
      <c r="A128" s="50" t="s">
        <v>147</v>
      </c>
      <c r="B128" s="45">
        <v>3</v>
      </c>
      <c r="C128" s="45">
        <v>14</v>
      </c>
      <c r="D128" s="46" t="s">
        <v>338</v>
      </c>
      <c r="E128" s="47">
        <v>100</v>
      </c>
      <c r="F128" s="51">
        <f>F129</f>
        <v>0</v>
      </c>
      <c r="G128" s="51">
        <f>G129</f>
        <v>0</v>
      </c>
    </row>
    <row r="129" spans="1:7" ht="27" customHeight="1" x14ac:dyDescent="0.2">
      <c r="A129" s="50" t="s">
        <v>152</v>
      </c>
      <c r="B129" s="45">
        <v>3</v>
      </c>
      <c r="C129" s="45">
        <v>14</v>
      </c>
      <c r="D129" s="46" t="s">
        <v>338</v>
      </c>
      <c r="E129" s="47">
        <v>120</v>
      </c>
      <c r="F129" s="48">
        <v>0</v>
      </c>
      <c r="G129" s="51">
        <v>0</v>
      </c>
    </row>
    <row r="130" spans="1:7" ht="27" customHeight="1" x14ac:dyDescent="0.2">
      <c r="A130" s="50" t="s">
        <v>285</v>
      </c>
      <c r="B130" s="45">
        <v>3</v>
      </c>
      <c r="C130" s="45">
        <v>14</v>
      </c>
      <c r="D130" s="46" t="s">
        <v>338</v>
      </c>
      <c r="E130" s="47">
        <v>200</v>
      </c>
      <c r="F130" s="51">
        <f>F131</f>
        <v>3.2</v>
      </c>
      <c r="G130" s="51">
        <f>G131</f>
        <v>3.2</v>
      </c>
    </row>
    <row r="131" spans="1:7" ht="27" customHeight="1" x14ac:dyDescent="0.2">
      <c r="A131" s="50" t="s">
        <v>145</v>
      </c>
      <c r="B131" s="45">
        <v>3</v>
      </c>
      <c r="C131" s="45">
        <v>14</v>
      </c>
      <c r="D131" s="46" t="s">
        <v>338</v>
      </c>
      <c r="E131" s="47">
        <v>240</v>
      </c>
      <c r="F131" s="48">
        <v>3.2</v>
      </c>
      <c r="G131" s="51">
        <v>3.2</v>
      </c>
    </row>
    <row r="132" spans="1:7" ht="11.25" customHeight="1" x14ac:dyDescent="0.2">
      <c r="A132" s="44" t="s">
        <v>43</v>
      </c>
      <c r="B132" s="45">
        <v>4</v>
      </c>
      <c r="C132" s="56">
        <v>0</v>
      </c>
      <c r="D132" s="46" t="s">
        <v>143</v>
      </c>
      <c r="E132" s="47" t="s">
        <v>143</v>
      </c>
      <c r="F132" s="57">
        <f>F155+F133+F148</f>
        <v>2845.4</v>
      </c>
      <c r="G132" s="57">
        <f>G155+G133+G148</f>
        <v>2901.4</v>
      </c>
    </row>
    <row r="133" spans="1:7" ht="11.25" customHeight="1" x14ac:dyDescent="0.2">
      <c r="A133" s="44" t="s">
        <v>339</v>
      </c>
      <c r="B133" s="45">
        <v>4</v>
      </c>
      <c r="C133" s="45">
        <v>1</v>
      </c>
      <c r="D133" s="46"/>
      <c r="E133" s="47"/>
      <c r="F133" s="57">
        <f t="shared" ref="F133:G135" si="15">F134</f>
        <v>343.4</v>
      </c>
      <c r="G133" s="57">
        <f t="shared" si="15"/>
        <v>343.4</v>
      </c>
    </row>
    <row r="134" spans="1:7" ht="36.75" customHeight="1" x14ac:dyDescent="0.2">
      <c r="A134" s="44" t="s">
        <v>482</v>
      </c>
      <c r="B134" s="45">
        <v>4</v>
      </c>
      <c r="C134" s="45">
        <v>1</v>
      </c>
      <c r="D134" s="46" t="s">
        <v>287</v>
      </c>
      <c r="E134" s="47"/>
      <c r="F134" s="57">
        <f t="shared" si="15"/>
        <v>343.4</v>
      </c>
      <c r="G134" s="57">
        <f t="shared" si="15"/>
        <v>343.4</v>
      </c>
    </row>
    <row r="135" spans="1:7" ht="11.25" customHeight="1" x14ac:dyDescent="0.2">
      <c r="A135" s="44" t="s">
        <v>237</v>
      </c>
      <c r="B135" s="45">
        <v>4</v>
      </c>
      <c r="C135" s="45">
        <v>1</v>
      </c>
      <c r="D135" s="46" t="s">
        <v>288</v>
      </c>
      <c r="E135" s="47"/>
      <c r="F135" s="57">
        <f t="shared" si="15"/>
        <v>343.4</v>
      </c>
      <c r="G135" s="57">
        <f t="shared" si="15"/>
        <v>343.4</v>
      </c>
    </row>
    <row r="136" spans="1:7" ht="24" customHeight="1" x14ac:dyDescent="0.2">
      <c r="A136" s="44" t="s">
        <v>238</v>
      </c>
      <c r="B136" s="45">
        <v>4</v>
      </c>
      <c r="C136" s="45">
        <v>1</v>
      </c>
      <c r="D136" s="46" t="s">
        <v>289</v>
      </c>
      <c r="E136" s="47"/>
      <c r="F136" s="57">
        <f>F142+F145+F137</f>
        <v>343.4</v>
      </c>
      <c r="G136" s="57">
        <f>G142+G145+G137</f>
        <v>343.4</v>
      </c>
    </row>
    <row r="137" spans="1:7" ht="24" customHeight="1" x14ac:dyDescent="0.2">
      <c r="A137" s="50" t="s">
        <v>340</v>
      </c>
      <c r="B137" s="45">
        <v>4</v>
      </c>
      <c r="C137" s="45">
        <v>1</v>
      </c>
      <c r="D137" s="46" t="s">
        <v>341</v>
      </c>
      <c r="E137" s="47"/>
      <c r="F137" s="48">
        <f>F138+F140</f>
        <v>310</v>
      </c>
      <c r="G137" s="48">
        <f>G138+G140</f>
        <v>310</v>
      </c>
    </row>
    <row r="138" spans="1:7" ht="44.25" customHeight="1" x14ac:dyDescent="0.2">
      <c r="A138" s="50" t="s">
        <v>147</v>
      </c>
      <c r="B138" s="45">
        <v>4</v>
      </c>
      <c r="C138" s="45">
        <v>1</v>
      </c>
      <c r="D138" s="46" t="s">
        <v>341</v>
      </c>
      <c r="E138" s="47">
        <v>100</v>
      </c>
      <c r="F138" s="48">
        <f>F139</f>
        <v>300</v>
      </c>
      <c r="G138" s="48">
        <f>G139</f>
        <v>300</v>
      </c>
    </row>
    <row r="139" spans="1:7" ht="24" customHeight="1" x14ac:dyDescent="0.2">
      <c r="A139" s="50" t="s">
        <v>149</v>
      </c>
      <c r="B139" s="45">
        <v>4</v>
      </c>
      <c r="C139" s="45">
        <v>1</v>
      </c>
      <c r="D139" s="46" t="s">
        <v>341</v>
      </c>
      <c r="E139" s="47">
        <v>110</v>
      </c>
      <c r="F139" s="48">
        <v>300</v>
      </c>
      <c r="G139" s="51">
        <v>300</v>
      </c>
    </row>
    <row r="140" spans="1:7" ht="24" customHeight="1" x14ac:dyDescent="0.2">
      <c r="A140" s="50" t="s">
        <v>285</v>
      </c>
      <c r="B140" s="45">
        <v>4</v>
      </c>
      <c r="C140" s="45">
        <v>1</v>
      </c>
      <c r="D140" s="46" t="s">
        <v>341</v>
      </c>
      <c r="E140" s="47">
        <v>200</v>
      </c>
      <c r="F140" s="48">
        <f>F141</f>
        <v>10</v>
      </c>
      <c r="G140" s="48">
        <f>G141</f>
        <v>10</v>
      </c>
    </row>
    <row r="141" spans="1:7" ht="24" customHeight="1" x14ac:dyDescent="0.2">
      <c r="A141" s="50" t="s">
        <v>145</v>
      </c>
      <c r="B141" s="45">
        <v>4</v>
      </c>
      <c r="C141" s="45">
        <v>1</v>
      </c>
      <c r="D141" s="46" t="s">
        <v>341</v>
      </c>
      <c r="E141" s="47">
        <v>240</v>
      </c>
      <c r="F141" s="48">
        <v>10</v>
      </c>
      <c r="G141" s="51">
        <v>10</v>
      </c>
    </row>
    <row r="142" spans="1:7" ht="36" customHeight="1" x14ac:dyDescent="0.2">
      <c r="A142" s="13" t="s">
        <v>248</v>
      </c>
      <c r="B142" s="45">
        <v>4</v>
      </c>
      <c r="C142" s="45">
        <v>1</v>
      </c>
      <c r="D142" s="46" t="s">
        <v>290</v>
      </c>
      <c r="E142" s="47"/>
      <c r="F142" s="48">
        <f t="shared" ref="F142:G143" si="16">F143</f>
        <v>25</v>
      </c>
      <c r="G142" s="48">
        <f t="shared" si="16"/>
        <v>25</v>
      </c>
    </row>
    <row r="143" spans="1:7" ht="48" customHeight="1" x14ac:dyDescent="0.2">
      <c r="A143" s="50" t="s">
        <v>147</v>
      </c>
      <c r="B143" s="45">
        <v>4</v>
      </c>
      <c r="C143" s="45">
        <v>1</v>
      </c>
      <c r="D143" s="46" t="s">
        <v>290</v>
      </c>
      <c r="E143" s="47">
        <v>100</v>
      </c>
      <c r="F143" s="48">
        <f t="shared" si="16"/>
        <v>25</v>
      </c>
      <c r="G143" s="48">
        <f t="shared" si="16"/>
        <v>25</v>
      </c>
    </row>
    <row r="144" spans="1:7" ht="11.25" customHeight="1" x14ac:dyDescent="0.2">
      <c r="A144" s="50" t="s">
        <v>149</v>
      </c>
      <c r="B144" s="45">
        <v>4</v>
      </c>
      <c r="C144" s="45">
        <v>1</v>
      </c>
      <c r="D144" s="46" t="s">
        <v>290</v>
      </c>
      <c r="E144" s="47">
        <v>110</v>
      </c>
      <c r="F144" s="48">
        <v>25</v>
      </c>
      <c r="G144" s="51">
        <v>25</v>
      </c>
    </row>
    <row r="145" spans="1:7" ht="39" customHeight="1" x14ac:dyDescent="0.2">
      <c r="A145" s="50" t="s">
        <v>342</v>
      </c>
      <c r="B145" s="45">
        <v>4</v>
      </c>
      <c r="C145" s="45">
        <v>1</v>
      </c>
      <c r="D145" s="46" t="s">
        <v>343</v>
      </c>
      <c r="E145" s="47"/>
      <c r="F145" s="48">
        <f>F146</f>
        <v>8.4</v>
      </c>
      <c r="G145" s="48">
        <f>G146</f>
        <v>8.4</v>
      </c>
    </row>
    <row r="146" spans="1:7" ht="50.25" customHeight="1" x14ac:dyDescent="0.2">
      <c r="A146" s="50" t="s">
        <v>147</v>
      </c>
      <c r="B146" s="45">
        <v>4</v>
      </c>
      <c r="C146" s="45">
        <v>1</v>
      </c>
      <c r="D146" s="46" t="s">
        <v>343</v>
      </c>
      <c r="E146" s="47">
        <v>100</v>
      </c>
      <c r="F146" s="48">
        <f>F147</f>
        <v>8.4</v>
      </c>
      <c r="G146" s="48">
        <f>G147</f>
        <v>8.4</v>
      </c>
    </row>
    <row r="147" spans="1:7" ht="11.25" customHeight="1" x14ac:dyDescent="0.2">
      <c r="A147" s="50" t="s">
        <v>149</v>
      </c>
      <c r="B147" s="45">
        <v>4</v>
      </c>
      <c r="C147" s="45">
        <v>1</v>
      </c>
      <c r="D147" s="46" t="s">
        <v>343</v>
      </c>
      <c r="E147" s="47">
        <v>110</v>
      </c>
      <c r="F147" s="48">
        <v>8.4</v>
      </c>
      <c r="G147" s="51">
        <v>8.4</v>
      </c>
    </row>
    <row r="148" spans="1:7" ht="11.25" customHeight="1" x14ac:dyDescent="0.2">
      <c r="A148" s="50" t="s">
        <v>412</v>
      </c>
      <c r="B148" s="45">
        <v>4</v>
      </c>
      <c r="C148" s="45">
        <v>9</v>
      </c>
      <c r="D148" s="46"/>
      <c r="E148" s="47"/>
      <c r="F148" s="48">
        <f>F149</f>
        <v>2052</v>
      </c>
      <c r="G148" s="48">
        <f>G149</f>
        <v>2133</v>
      </c>
    </row>
    <row r="149" spans="1:7" ht="11.25" customHeight="1" x14ac:dyDescent="0.2">
      <c r="A149" s="50" t="s">
        <v>404</v>
      </c>
      <c r="B149" s="45">
        <v>4</v>
      </c>
      <c r="C149" s="45">
        <v>9</v>
      </c>
      <c r="D149" s="65">
        <v>1500000000</v>
      </c>
      <c r="E149" s="47"/>
      <c r="F149" s="48">
        <f t="shared" ref="F149:G153" si="17">F150</f>
        <v>2052</v>
      </c>
      <c r="G149" s="48">
        <f t="shared" si="17"/>
        <v>2133</v>
      </c>
    </row>
    <row r="150" spans="1:7" ht="10.5" customHeight="1" x14ac:dyDescent="0.2">
      <c r="A150" s="50" t="s">
        <v>405</v>
      </c>
      <c r="B150" s="45">
        <v>4</v>
      </c>
      <c r="C150" s="45">
        <v>9</v>
      </c>
      <c r="D150" s="65">
        <v>1540000000</v>
      </c>
      <c r="E150" s="47"/>
      <c r="F150" s="48">
        <f t="shared" si="17"/>
        <v>2052</v>
      </c>
      <c r="G150" s="48">
        <f t="shared" si="17"/>
        <v>2133</v>
      </c>
    </row>
    <row r="151" spans="1:7" ht="21" customHeight="1" x14ac:dyDescent="0.2">
      <c r="A151" s="50" t="s">
        <v>406</v>
      </c>
      <c r="B151" s="45">
        <v>4</v>
      </c>
      <c r="C151" s="45">
        <v>9</v>
      </c>
      <c r="D151" s="65">
        <v>1540200000</v>
      </c>
      <c r="E151" s="47"/>
      <c r="F151" s="48">
        <f t="shared" si="17"/>
        <v>2052</v>
      </c>
      <c r="G151" s="48">
        <f t="shared" si="17"/>
        <v>2133</v>
      </c>
    </row>
    <row r="152" spans="1:7" ht="23.25" customHeight="1" x14ac:dyDescent="0.2">
      <c r="A152" s="50" t="s">
        <v>212</v>
      </c>
      <c r="B152" s="45">
        <v>4</v>
      </c>
      <c r="C152" s="45">
        <v>9</v>
      </c>
      <c r="D152" s="65">
        <v>1540299990</v>
      </c>
      <c r="E152" s="47"/>
      <c r="F152" s="48">
        <f t="shared" si="17"/>
        <v>2052</v>
      </c>
      <c r="G152" s="48">
        <f t="shared" si="17"/>
        <v>2133</v>
      </c>
    </row>
    <row r="153" spans="1:7" ht="21" customHeight="1" x14ac:dyDescent="0.2">
      <c r="A153" s="50" t="s">
        <v>285</v>
      </c>
      <c r="B153" s="45">
        <v>4</v>
      </c>
      <c r="C153" s="45">
        <v>9</v>
      </c>
      <c r="D153" s="65">
        <v>1540299990</v>
      </c>
      <c r="E153" s="47">
        <v>200</v>
      </c>
      <c r="F153" s="48">
        <f t="shared" si="17"/>
        <v>2052</v>
      </c>
      <c r="G153" s="48">
        <f t="shared" si="17"/>
        <v>2133</v>
      </c>
    </row>
    <row r="154" spans="1:7" ht="24" customHeight="1" x14ac:dyDescent="0.2">
      <c r="A154" s="50" t="s">
        <v>145</v>
      </c>
      <c r="B154" s="45">
        <v>4</v>
      </c>
      <c r="C154" s="45">
        <v>9</v>
      </c>
      <c r="D154" s="65">
        <v>1540299990</v>
      </c>
      <c r="E154" s="47">
        <v>240</v>
      </c>
      <c r="F154" s="48">
        <v>2052</v>
      </c>
      <c r="G154" s="51">
        <v>2133</v>
      </c>
    </row>
    <row r="155" spans="1:7" ht="11.25" customHeight="1" x14ac:dyDescent="0.2">
      <c r="A155" s="44" t="s">
        <v>44</v>
      </c>
      <c r="B155" s="45">
        <v>4</v>
      </c>
      <c r="C155" s="45">
        <v>10</v>
      </c>
      <c r="D155" s="46" t="s">
        <v>143</v>
      </c>
      <c r="E155" s="47" t="s">
        <v>143</v>
      </c>
      <c r="F155" s="48">
        <f t="shared" ref="F155:G160" si="18">F156</f>
        <v>450</v>
      </c>
      <c r="G155" s="48">
        <f t="shared" si="18"/>
        <v>425</v>
      </c>
    </row>
    <row r="156" spans="1:7" ht="22.5" customHeight="1" x14ac:dyDescent="0.2">
      <c r="A156" s="49" t="s">
        <v>483</v>
      </c>
      <c r="B156" s="45">
        <v>4</v>
      </c>
      <c r="C156" s="45">
        <v>10</v>
      </c>
      <c r="D156" s="46">
        <v>1400000000</v>
      </c>
      <c r="E156" s="47" t="s">
        <v>143</v>
      </c>
      <c r="F156" s="48">
        <f t="shared" si="18"/>
        <v>450</v>
      </c>
      <c r="G156" s="48">
        <f t="shared" si="18"/>
        <v>425</v>
      </c>
    </row>
    <row r="157" spans="1:7" ht="40.5" customHeight="1" x14ac:dyDescent="0.2">
      <c r="A157" s="49" t="s">
        <v>266</v>
      </c>
      <c r="B157" s="45">
        <v>4</v>
      </c>
      <c r="C157" s="45">
        <v>10</v>
      </c>
      <c r="D157" s="46">
        <v>1410000000</v>
      </c>
      <c r="E157" s="47" t="s">
        <v>143</v>
      </c>
      <c r="F157" s="48">
        <f t="shared" si="18"/>
        <v>450</v>
      </c>
      <c r="G157" s="48">
        <f t="shared" si="18"/>
        <v>425</v>
      </c>
    </row>
    <row r="158" spans="1:7" ht="32.25" customHeight="1" x14ac:dyDescent="0.2">
      <c r="A158" s="49" t="s">
        <v>267</v>
      </c>
      <c r="B158" s="45">
        <v>4</v>
      </c>
      <c r="C158" s="45">
        <v>10</v>
      </c>
      <c r="D158" s="46">
        <v>1410100000</v>
      </c>
      <c r="E158" s="47" t="s">
        <v>143</v>
      </c>
      <c r="F158" s="48">
        <f t="shared" si="18"/>
        <v>450</v>
      </c>
      <c r="G158" s="48">
        <f t="shared" si="18"/>
        <v>425</v>
      </c>
    </row>
    <row r="159" spans="1:7" ht="32.25" customHeight="1" x14ac:dyDescent="0.2">
      <c r="A159" s="49" t="s">
        <v>139</v>
      </c>
      <c r="B159" s="45">
        <v>4</v>
      </c>
      <c r="C159" s="45">
        <v>10</v>
      </c>
      <c r="D159" s="46">
        <v>1410120070</v>
      </c>
      <c r="E159" s="47"/>
      <c r="F159" s="48">
        <f t="shared" si="18"/>
        <v>450</v>
      </c>
      <c r="G159" s="48">
        <f t="shared" si="18"/>
        <v>425</v>
      </c>
    </row>
    <row r="160" spans="1:7" ht="22.5" customHeight="1" x14ac:dyDescent="0.2">
      <c r="A160" s="50" t="s">
        <v>285</v>
      </c>
      <c r="B160" s="45">
        <v>4</v>
      </c>
      <c r="C160" s="45">
        <v>10</v>
      </c>
      <c r="D160" s="46">
        <v>1410120070</v>
      </c>
      <c r="E160" s="47" t="s">
        <v>144</v>
      </c>
      <c r="F160" s="48">
        <f t="shared" si="18"/>
        <v>450</v>
      </c>
      <c r="G160" s="48">
        <f t="shared" si="18"/>
        <v>425</v>
      </c>
    </row>
    <row r="161" spans="1:7" ht="22.5" x14ac:dyDescent="0.2">
      <c r="A161" s="50" t="s">
        <v>145</v>
      </c>
      <c r="B161" s="45">
        <v>4</v>
      </c>
      <c r="C161" s="45">
        <v>10</v>
      </c>
      <c r="D161" s="46">
        <v>1410120070</v>
      </c>
      <c r="E161" s="47" t="s">
        <v>146</v>
      </c>
      <c r="F161" s="48">
        <v>450</v>
      </c>
      <c r="G161" s="51">
        <v>425</v>
      </c>
    </row>
    <row r="162" spans="1:7" ht="11.25" customHeight="1" x14ac:dyDescent="0.2">
      <c r="A162" s="44" t="s">
        <v>45</v>
      </c>
      <c r="B162" s="45">
        <v>5</v>
      </c>
      <c r="C162" s="45">
        <v>0</v>
      </c>
      <c r="D162" s="46" t="s">
        <v>143</v>
      </c>
      <c r="E162" s="47" t="s">
        <v>143</v>
      </c>
      <c r="F162" s="48">
        <f>F163+F173+F196</f>
        <v>5561.3</v>
      </c>
      <c r="G162" s="48">
        <f>G163+G173+G196</f>
        <v>4901.8</v>
      </c>
    </row>
    <row r="163" spans="1:7" ht="11.25" customHeight="1" x14ac:dyDescent="0.2">
      <c r="A163" s="44" t="s">
        <v>140</v>
      </c>
      <c r="B163" s="45">
        <v>5</v>
      </c>
      <c r="C163" s="45">
        <v>1</v>
      </c>
      <c r="D163" s="46" t="s">
        <v>143</v>
      </c>
      <c r="E163" s="47" t="s">
        <v>143</v>
      </c>
      <c r="F163" s="48">
        <f t="shared" ref="F163:G165" si="19">F164</f>
        <v>516</v>
      </c>
      <c r="G163" s="48">
        <f t="shared" si="19"/>
        <v>444</v>
      </c>
    </row>
    <row r="164" spans="1:7" ht="41.25" customHeight="1" x14ac:dyDescent="0.2">
      <c r="A164" s="49" t="s">
        <v>344</v>
      </c>
      <c r="B164" s="45">
        <v>5</v>
      </c>
      <c r="C164" s="45">
        <v>1</v>
      </c>
      <c r="D164" s="46" t="s">
        <v>303</v>
      </c>
      <c r="E164" s="47" t="s">
        <v>143</v>
      </c>
      <c r="F164" s="48">
        <f t="shared" si="19"/>
        <v>516</v>
      </c>
      <c r="G164" s="48">
        <f t="shared" si="19"/>
        <v>444</v>
      </c>
    </row>
    <row r="165" spans="1:7" ht="26.25" customHeight="1" x14ac:dyDescent="0.2">
      <c r="A165" s="49" t="s">
        <v>159</v>
      </c>
      <c r="B165" s="45">
        <v>5</v>
      </c>
      <c r="C165" s="45">
        <v>1</v>
      </c>
      <c r="D165" s="46" t="s">
        <v>307</v>
      </c>
      <c r="E165" s="47" t="s">
        <v>143</v>
      </c>
      <c r="F165" s="48">
        <f t="shared" si="19"/>
        <v>516</v>
      </c>
      <c r="G165" s="48">
        <f t="shared" si="19"/>
        <v>444</v>
      </c>
    </row>
    <row r="166" spans="1:7" ht="24" customHeight="1" x14ac:dyDescent="0.2">
      <c r="A166" s="49" t="s">
        <v>233</v>
      </c>
      <c r="B166" s="45">
        <v>5</v>
      </c>
      <c r="C166" s="45">
        <v>1</v>
      </c>
      <c r="D166" s="46" t="s">
        <v>308</v>
      </c>
      <c r="E166" s="47"/>
      <c r="F166" s="48">
        <f>F167+F170</f>
        <v>516</v>
      </c>
      <c r="G166" s="48">
        <f>G167+G170</f>
        <v>444</v>
      </c>
    </row>
    <row r="167" spans="1:7" ht="23.25" customHeight="1" x14ac:dyDescent="0.2">
      <c r="A167" s="49" t="s">
        <v>234</v>
      </c>
      <c r="B167" s="45">
        <v>5</v>
      </c>
      <c r="C167" s="45">
        <v>1</v>
      </c>
      <c r="D167" s="46" t="s">
        <v>309</v>
      </c>
      <c r="E167" s="47"/>
      <c r="F167" s="48">
        <f>F168</f>
        <v>242</v>
      </c>
      <c r="G167" s="48">
        <f>G168</f>
        <v>170</v>
      </c>
    </row>
    <row r="168" spans="1:7" ht="23.25" customHeight="1" x14ac:dyDescent="0.2">
      <c r="A168" s="49" t="s">
        <v>236</v>
      </c>
      <c r="B168" s="45">
        <v>5</v>
      </c>
      <c r="C168" s="45">
        <v>1</v>
      </c>
      <c r="D168" s="46" t="s">
        <v>309</v>
      </c>
      <c r="E168" s="47">
        <v>600</v>
      </c>
      <c r="F168" s="48">
        <f>F169</f>
        <v>242</v>
      </c>
      <c r="G168" s="48">
        <f>G169</f>
        <v>170</v>
      </c>
    </row>
    <row r="169" spans="1:7" ht="23.25" customHeight="1" x14ac:dyDescent="0.2">
      <c r="A169" s="49" t="s">
        <v>235</v>
      </c>
      <c r="B169" s="45">
        <v>5</v>
      </c>
      <c r="C169" s="45">
        <v>1</v>
      </c>
      <c r="D169" s="46" t="s">
        <v>309</v>
      </c>
      <c r="E169" s="47">
        <v>630</v>
      </c>
      <c r="F169" s="48">
        <v>242</v>
      </c>
      <c r="G169" s="51">
        <v>170</v>
      </c>
    </row>
    <row r="170" spans="1:7" ht="23.25" customHeight="1" x14ac:dyDescent="0.2">
      <c r="A170" s="49" t="s">
        <v>212</v>
      </c>
      <c r="B170" s="45">
        <v>5</v>
      </c>
      <c r="C170" s="45">
        <v>1</v>
      </c>
      <c r="D170" s="46" t="s">
        <v>310</v>
      </c>
      <c r="E170" s="47"/>
      <c r="F170" s="48">
        <f>F171</f>
        <v>274</v>
      </c>
      <c r="G170" s="48">
        <f>G171</f>
        <v>274</v>
      </c>
    </row>
    <row r="171" spans="1:7" ht="22.5" customHeight="1" x14ac:dyDescent="0.2">
      <c r="A171" s="50" t="s">
        <v>285</v>
      </c>
      <c r="B171" s="45">
        <v>5</v>
      </c>
      <c r="C171" s="45">
        <v>1</v>
      </c>
      <c r="D171" s="46" t="s">
        <v>310</v>
      </c>
      <c r="E171" s="47" t="s">
        <v>144</v>
      </c>
      <c r="F171" s="48">
        <f>F172</f>
        <v>274</v>
      </c>
      <c r="G171" s="48">
        <f>G172</f>
        <v>274</v>
      </c>
    </row>
    <row r="172" spans="1:7" ht="22.5" x14ac:dyDescent="0.2">
      <c r="A172" s="50" t="s">
        <v>145</v>
      </c>
      <c r="B172" s="45">
        <v>5</v>
      </c>
      <c r="C172" s="45">
        <v>1</v>
      </c>
      <c r="D172" s="46" t="s">
        <v>310</v>
      </c>
      <c r="E172" s="47" t="s">
        <v>146</v>
      </c>
      <c r="F172" s="48">
        <v>274</v>
      </c>
      <c r="G172" s="51">
        <v>274</v>
      </c>
    </row>
    <row r="173" spans="1:7" ht="11.25" customHeight="1" x14ac:dyDescent="0.2">
      <c r="A173" s="44" t="s">
        <v>118</v>
      </c>
      <c r="B173" s="45">
        <v>5</v>
      </c>
      <c r="C173" s="45">
        <v>2</v>
      </c>
      <c r="D173" s="46" t="s">
        <v>143</v>
      </c>
      <c r="E173" s="47" t="s">
        <v>143</v>
      </c>
      <c r="F173" s="48">
        <f>F174</f>
        <v>3605.3</v>
      </c>
      <c r="G173" s="48">
        <f>G174</f>
        <v>2987.8</v>
      </c>
    </row>
    <row r="174" spans="1:7" ht="33.75" customHeight="1" x14ac:dyDescent="0.2">
      <c r="A174" s="49" t="s">
        <v>344</v>
      </c>
      <c r="B174" s="45">
        <v>5</v>
      </c>
      <c r="C174" s="45">
        <v>2</v>
      </c>
      <c r="D174" s="46" t="s">
        <v>303</v>
      </c>
      <c r="E174" s="47" t="s">
        <v>143</v>
      </c>
      <c r="F174" s="48">
        <f>F175+F186+F191</f>
        <v>3605.3</v>
      </c>
      <c r="G174" s="48">
        <f>G175+G186+G191</f>
        <v>2987.8</v>
      </c>
    </row>
    <row r="175" spans="1:7" ht="22.5" customHeight="1" x14ac:dyDescent="0.2">
      <c r="A175" s="49" t="s">
        <v>158</v>
      </c>
      <c r="B175" s="45">
        <v>5</v>
      </c>
      <c r="C175" s="45">
        <v>2</v>
      </c>
      <c r="D175" s="46" t="s">
        <v>304</v>
      </c>
      <c r="E175" s="47" t="s">
        <v>143</v>
      </c>
      <c r="F175" s="48">
        <f>F176</f>
        <v>3285.3</v>
      </c>
      <c r="G175" s="48">
        <f>G176</f>
        <v>2667.8</v>
      </c>
    </row>
    <row r="176" spans="1:7" ht="24.75" customHeight="1" x14ac:dyDescent="0.2">
      <c r="A176" s="49" t="s">
        <v>223</v>
      </c>
      <c r="B176" s="45">
        <v>5</v>
      </c>
      <c r="C176" s="45">
        <v>2</v>
      </c>
      <c r="D176" s="46" t="s">
        <v>305</v>
      </c>
      <c r="E176" s="47" t="s">
        <v>143</v>
      </c>
      <c r="F176" s="48">
        <f>F177+F183+F180</f>
        <v>3285.3</v>
      </c>
      <c r="G176" s="48">
        <f>G177+G183+G180</f>
        <v>2667.8</v>
      </c>
    </row>
    <row r="177" spans="1:7" ht="45" customHeight="1" x14ac:dyDescent="0.2">
      <c r="A177" s="49" t="s">
        <v>488</v>
      </c>
      <c r="B177" s="45">
        <v>5</v>
      </c>
      <c r="C177" s="45">
        <v>2</v>
      </c>
      <c r="D177" s="46" t="s">
        <v>306</v>
      </c>
      <c r="E177" s="47"/>
      <c r="F177" s="48">
        <f>F178</f>
        <v>1200</v>
      </c>
      <c r="G177" s="48">
        <f>G178</f>
        <v>1200</v>
      </c>
    </row>
    <row r="178" spans="1:7" ht="22.5" customHeight="1" x14ac:dyDescent="0.2">
      <c r="A178" s="50" t="s">
        <v>285</v>
      </c>
      <c r="B178" s="45">
        <v>5</v>
      </c>
      <c r="C178" s="45">
        <v>2</v>
      </c>
      <c r="D178" s="46" t="s">
        <v>306</v>
      </c>
      <c r="E178" s="47" t="s">
        <v>144</v>
      </c>
      <c r="F178" s="48">
        <f>F179</f>
        <v>1200</v>
      </c>
      <c r="G178" s="48">
        <f>G179</f>
        <v>1200</v>
      </c>
    </row>
    <row r="179" spans="1:7" ht="22.5" x14ac:dyDescent="0.2">
      <c r="A179" s="50" t="s">
        <v>145</v>
      </c>
      <c r="B179" s="45">
        <v>5</v>
      </c>
      <c r="C179" s="45">
        <v>2</v>
      </c>
      <c r="D179" s="46" t="s">
        <v>306</v>
      </c>
      <c r="E179" s="47" t="s">
        <v>146</v>
      </c>
      <c r="F179" s="48">
        <v>1200</v>
      </c>
      <c r="G179" s="51">
        <v>1200</v>
      </c>
    </row>
    <row r="180" spans="1:7" ht="22.5" x14ac:dyDescent="0.2">
      <c r="A180" s="50" t="s">
        <v>212</v>
      </c>
      <c r="B180" s="45">
        <v>5</v>
      </c>
      <c r="C180" s="45">
        <v>2</v>
      </c>
      <c r="D180" s="46" t="s">
        <v>345</v>
      </c>
      <c r="E180" s="47"/>
      <c r="F180" s="48">
        <f>F181</f>
        <v>2022.3000000000002</v>
      </c>
      <c r="G180" s="48">
        <f>G181</f>
        <v>1404.8</v>
      </c>
    </row>
    <row r="181" spans="1:7" ht="22.5" x14ac:dyDescent="0.2">
      <c r="A181" s="50" t="s">
        <v>285</v>
      </c>
      <c r="B181" s="45">
        <v>5</v>
      </c>
      <c r="C181" s="45">
        <v>2</v>
      </c>
      <c r="D181" s="46" t="s">
        <v>345</v>
      </c>
      <c r="E181" s="47" t="s">
        <v>144</v>
      </c>
      <c r="F181" s="48">
        <f>F182</f>
        <v>2022.3000000000002</v>
      </c>
      <c r="G181" s="48">
        <f>G182</f>
        <v>1404.8</v>
      </c>
    </row>
    <row r="182" spans="1:7" ht="22.5" x14ac:dyDescent="0.2">
      <c r="A182" s="50" t="s">
        <v>145</v>
      </c>
      <c r="B182" s="45">
        <v>5</v>
      </c>
      <c r="C182" s="45">
        <v>2</v>
      </c>
      <c r="D182" s="46" t="s">
        <v>345</v>
      </c>
      <c r="E182" s="47" t="s">
        <v>146</v>
      </c>
      <c r="F182" s="48">
        <f>180.4+1858.9-17</f>
        <v>2022.3000000000002</v>
      </c>
      <c r="G182" s="51">
        <f>1444.8-40</f>
        <v>1404.8</v>
      </c>
    </row>
    <row r="183" spans="1:7" ht="56.25" x14ac:dyDescent="0.2">
      <c r="A183" s="50" t="s">
        <v>492</v>
      </c>
      <c r="B183" s="45">
        <v>5</v>
      </c>
      <c r="C183" s="45">
        <v>2</v>
      </c>
      <c r="D183" s="46" t="s">
        <v>346</v>
      </c>
      <c r="E183" s="47"/>
      <c r="F183" s="48">
        <f>F184</f>
        <v>63</v>
      </c>
      <c r="G183" s="48">
        <f>G184</f>
        <v>63</v>
      </c>
    </row>
    <row r="184" spans="1:7" ht="22.5" x14ac:dyDescent="0.2">
      <c r="A184" s="50" t="s">
        <v>285</v>
      </c>
      <c r="B184" s="45">
        <v>5</v>
      </c>
      <c r="C184" s="45">
        <v>2</v>
      </c>
      <c r="D184" s="46" t="s">
        <v>346</v>
      </c>
      <c r="E184" s="47">
        <v>200</v>
      </c>
      <c r="F184" s="48">
        <f>F185</f>
        <v>63</v>
      </c>
      <c r="G184" s="48">
        <f>G185</f>
        <v>63</v>
      </c>
    </row>
    <row r="185" spans="1:7" ht="27.75" customHeight="1" x14ac:dyDescent="0.2">
      <c r="A185" s="50" t="s">
        <v>145</v>
      </c>
      <c r="B185" s="45">
        <v>5</v>
      </c>
      <c r="C185" s="45">
        <v>2</v>
      </c>
      <c r="D185" s="46" t="s">
        <v>346</v>
      </c>
      <c r="E185" s="47">
        <v>240</v>
      </c>
      <c r="F185" s="48">
        <v>63</v>
      </c>
      <c r="G185" s="51">
        <v>63</v>
      </c>
    </row>
    <row r="186" spans="1:7" ht="28.5" customHeight="1" x14ac:dyDescent="0.2">
      <c r="A186" s="49" t="s">
        <v>160</v>
      </c>
      <c r="B186" s="45">
        <v>5</v>
      </c>
      <c r="C186" s="45">
        <v>2</v>
      </c>
      <c r="D186" s="46" t="s">
        <v>311</v>
      </c>
      <c r="E186" s="47" t="s">
        <v>143</v>
      </c>
      <c r="F186" s="48">
        <f t="shared" ref="F186:G189" si="20">F187</f>
        <v>200</v>
      </c>
      <c r="G186" s="48">
        <f t="shared" si="20"/>
        <v>200</v>
      </c>
    </row>
    <row r="187" spans="1:7" ht="33.75" customHeight="1" x14ac:dyDescent="0.2">
      <c r="A187" s="49" t="s">
        <v>244</v>
      </c>
      <c r="B187" s="45">
        <v>5</v>
      </c>
      <c r="C187" s="45">
        <v>2</v>
      </c>
      <c r="D187" s="46" t="s">
        <v>312</v>
      </c>
      <c r="E187" s="47" t="s">
        <v>143</v>
      </c>
      <c r="F187" s="48">
        <f t="shared" si="20"/>
        <v>200</v>
      </c>
      <c r="G187" s="48">
        <f t="shared" si="20"/>
        <v>200</v>
      </c>
    </row>
    <row r="188" spans="1:7" ht="33.75" customHeight="1" x14ac:dyDescent="0.2">
      <c r="A188" s="49" t="s">
        <v>245</v>
      </c>
      <c r="B188" s="45">
        <v>5</v>
      </c>
      <c r="C188" s="45">
        <v>2</v>
      </c>
      <c r="D188" s="46" t="s">
        <v>313</v>
      </c>
      <c r="E188" s="47"/>
      <c r="F188" s="48">
        <f t="shared" si="20"/>
        <v>200</v>
      </c>
      <c r="G188" s="48">
        <f t="shared" si="20"/>
        <v>200</v>
      </c>
    </row>
    <row r="189" spans="1:7" ht="22.5" customHeight="1" x14ac:dyDescent="0.2">
      <c r="A189" s="50" t="s">
        <v>285</v>
      </c>
      <c r="B189" s="45">
        <v>5</v>
      </c>
      <c r="C189" s="45">
        <v>2</v>
      </c>
      <c r="D189" s="46" t="s">
        <v>313</v>
      </c>
      <c r="E189" s="47" t="s">
        <v>144</v>
      </c>
      <c r="F189" s="48">
        <f t="shared" si="20"/>
        <v>200</v>
      </c>
      <c r="G189" s="48">
        <f t="shared" si="20"/>
        <v>200</v>
      </c>
    </row>
    <row r="190" spans="1:7" ht="22.5" x14ac:dyDescent="0.2">
      <c r="A190" s="50" t="s">
        <v>145</v>
      </c>
      <c r="B190" s="45">
        <v>5</v>
      </c>
      <c r="C190" s="45">
        <v>2</v>
      </c>
      <c r="D190" s="46" t="s">
        <v>313</v>
      </c>
      <c r="E190" s="47" t="s">
        <v>146</v>
      </c>
      <c r="F190" s="48">
        <v>200</v>
      </c>
      <c r="G190" s="51">
        <v>200</v>
      </c>
    </row>
    <row r="191" spans="1:7" ht="24" customHeight="1" x14ac:dyDescent="0.2">
      <c r="A191" s="49" t="s">
        <v>224</v>
      </c>
      <c r="B191" s="45">
        <v>5</v>
      </c>
      <c r="C191" s="45">
        <v>2</v>
      </c>
      <c r="D191" s="46" t="s">
        <v>314</v>
      </c>
      <c r="E191" s="47" t="s">
        <v>143</v>
      </c>
      <c r="F191" s="48">
        <f t="shared" ref="F191:G194" si="21">F192</f>
        <v>120</v>
      </c>
      <c r="G191" s="48">
        <f t="shared" si="21"/>
        <v>120</v>
      </c>
    </row>
    <row r="192" spans="1:7" ht="27.75" customHeight="1" x14ac:dyDescent="0.2">
      <c r="A192" s="49" t="s">
        <v>246</v>
      </c>
      <c r="B192" s="45">
        <v>5</v>
      </c>
      <c r="C192" s="45">
        <v>2</v>
      </c>
      <c r="D192" s="46" t="s">
        <v>315</v>
      </c>
      <c r="E192" s="47" t="s">
        <v>143</v>
      </c>
      <c r="F192" s="48">
        <f t="shared" si="21"/>
        <v>120</v>
      </c>
      <c r="G192" s="48">
        <f t="shared" si="21"/>
        <v>120</v>
      </c>
    </row>
    <row r="193" spans="1:7" ht="27.75" customHeight="1" x14ac:dyDescent="0.2">
      <c r="A193" s="49" t="s">
        <v>212</v>
      </c>
      <c r="B193" s="45">
        <v>5</v>
      </c>
      <c r="C193" s="45">
        <v>2</v>
      </c>
      <c r="D193" s="46" t="s">
        <v>316</v>
      </c>
      <c r="E193" s="47"/>
      <c r="F193" s="48">
        <f t="shared" si="21"/>
        <v>120</v>
      </c>
      <c r="G193" s="48">
        <f t="shared" si="21"/>
        <v>120</v>
      </c>
    </row>
    <row r="194" spans="1:7" ht="22.5" customHeight="1" x14ac:dyDescent="0.2">
      <c r="A194" s="50" t="s">
        <v>285</v>
      </c>
      <c r="B194" s="45">
        <v>5</v>
      </c>
      <c r="C194" s="45">
        <v>2</v>
      </c>
      <c r="D194" s="46" t="s">
        <v>316</v>
      </c>
      <c r="E194" s="47" t="s">
        <v>144</v>
      </c>
      <c r="F194" s="48">
        <f t="shared" si="21"/>
        <v>120</v>
      </c>
      <c r="G194" s="48">
        <f t="shared" si="21"/>
        <v>120</v>
      </c>
    </row>
    <row r="195" spans="1:7" ht="22.5" x14ac:dyDescent="0.2">
      <c r="A195" s="50" t="s">
        <v>145</v>
      </c>
      <c r="B195" s="45">
        <v>5</v>
      </c>
      <c r="C195" s="45">
        <v>2</v>
      </c>
      <c r="D195" s="46" t="s">
        <v>316</v>
      </c>
      <c r="E195" s="47" t="s">
        <v>146</v>
      </c>
      <c r="F195" s="48">
        <v>120</v>
      </c>
      <c r="G195" s="51">
        <v>120</v>
      </c>
    </row>
    <row r="196" spans="1:7" ht="11.25" customHeight="1" x14ac:dyDescent="0.2">
      <c r="A196" s="44" t="s">
        <v>46</v>
      </c>
      <c r="B196" s="45">
        <v>5</v>
      </c>
      <c r="C196" s="45">
        <v>3</v>
      </c>
      <c r="D196" s="46" t="s">
        <v>143</v>
      </c>
      <c r="E196" s="47" t="s">
        <v>143</v>
      </c>
      <c r="F196" s="48">
        <f>F197</f>
        <v>1440</v>
      </c>
      <c r="G196" s="48">
        <f>G197</f>
        <v>1470</v>
      </c>
    </row>
    <row r="197" spans="1:7" ht="22.5" customHeight="1" x14ac:dyDescent="0.2">
      <c r="A197" s="49" t="s">
        <v>484</v>
      </c>
      <c r="B197" s="45">
        <v>5</v>
      </c>
      <c r="C197" s="45">
        <v>3</v>
      </c>
      <c r="D197" s="46">
        <v>2400000000</v>
      </c>
      <c r="E197" s="47" t="s">
        <v>143</v>
      </c>
      <c r="F197" s="48">
        <f>F198+F202+F214+F206</f>
        <v>1440</v>
      </c>
      <c r="G197" s="48">
        <f>G198+G202+G214+G206</f>
        <v>1470</v>
      </c>
    </row>
    <row r="198" spans="1:7" ht="23.25" customHeight="1" x14ac:dyDescent="0.2">
      <c r="A198" s="49" t="s">
        <v>225</v>
      </c>
      <c r="B198" s="45">
        <v>5</v>
      </c>
      <c r="C198" s="45">
        <v>3</v>
      </c>
      <c r="D198" s="46">
        <v>2400100000</v>
      </c>
      <c r="E198" s="47" t="s">
        <v>143</v>
      </c>
      <c r="F198" s="48">
        <f t="shared" ref="F198:G200" si="22">F199</f>
        <v>400</v>
      </c>
      <c r="G198" s="48">
        <f t="shared" si="22"/>
        <v>400</v>
      </c>
    </row>
    <row r="199" spans="1:7" ht="27.75" customHeight="1" x14ac:dyDescent="0.2">
      <c r="A199" s="49" t="s">
        <v>212</v>
      </c>
      <c r="B199" s="45">
        <v>5</v>
      </c>
      <c r="C199" s="45">
        <v>3</v>
      </c>
      <c r="D199" s="46">
        <v>2400199990</v>
      </c>
      <c r="E199" s="47"/>
      <c r="F199" s="48">
        <f t="shared" si="22"/>
        <v>400</v>
      </c>
      <c r="G199" s="48">
        <f t="shared" si="22"/>
        <v>400</v>
      </c>
    </row>
    <row r="200" spans="1:7" ht="22.5" customHeight="1" x14ac:dyDescent="0.2">
      <c r="A200" s="50" t="s">
        <v>285</v>
      </c>
      <c r="B200" s="45">
        <v>5</v>
      </c>
      <c r="C200" s="45">
        <v>3</v>
      </c>
      <c r="D200" s="46">
        <v>2400199990</v>
      </c>
      <c r="E200" s="47" t="s">
        <v>144</v>
      </c>
      <c r="F200" s="48">
        <f t="shared" si="22"/>
        <v>400</v>
      </c>
      <c r="G200" s="48">
        <f t="shared" si="22"/>
        <v>400</v>
      </c>
    </row>
    <row r="201" spans="1:7" ht="22.5" x14ac:dyDescent="0.2">
      <c r="A201" s="50" t="s">
        <v>145</v>
      </c>
      <c r="B201" s="45">
        <v>5</v>
      </c>
      <c r="C201" s="45">
        <v>3</v>
      </c>
      <c r="D201" s="46">
        <v>2400199990</v>
      </c>
      <c r="E201" s="47" t="s">
        <v>146</v>
      </c>
      <c r="F201" s="48">
        <f>200+100+100</f>
        <v>400</v>
      </c>
      <c r="G201" s="51">
        <v>400</v>
      </c>
    </row>
    <row r="202" spans="1:7" ht="35.25" customHeight="1" x14ac:dyDescent="0.2">
      <c r="A202" s="49" t="s">
        <v>226</v>
      </c>
      <c r="B202" s="45">
        <v>5</v>
      </c>
      <c r="C202" s="45">
        <v>3</v>
      </c>
      <c r="D202" s="46">
        <v>2400200000</v>
      </c>
      <c r="E202" s="47" t="s">
        <v>143</v>
      </c>
      <c r="F202" s="48">
        <f t="shared" ref="F202:G204" si="23">F203</f>
        <v>250</v>
      </c>
      <c r="G202" s="48">
        <f t="shared" si="23"/>
        <v>250</v>
      </c>
    </row>
    <row r="203" spans="1:7" ht="25.5" customHeight="1" x14ac:dyDescent="0.2">
      <c r="A203" s="49" t="s">
        <v>212</v>
      </c>
      <c r="B203" s="45">
        <v>5</v>
      </c>
      <c r="C203" s="45">
        <v>3</v>
      </c>
      <c r="D203" s="46">
        <v>2400299990</v>
      </c>
      <c r="E203" s="47"/>
      <c r="F203" s="48">
        <f t="shared" si="23"/>
        <v>250</v>
      </c>
      <c r="G203" s="48">
        <f t="shared" si="23"/>
        <v>250</v>
      </c>
    </row>
    <row r="204" spans="1:7" ht="22.5" customHeight="1" x14ac:dyDescent="0.2">
      <c r="A204" s="50" t="s">
        <v>285</v>
      </c>
      <c r="B204" s="45">
        <v>5</v>
      </c>
      <c r="C204" s="45">
        <v>3</v>
      </c>
      <c r="D204" s="46">
        <v>2400299990</v>
      </c>
      <c r="E204" s="47">
        <v>200</v>
      </c>
      <c r="F204" s="48">
        <f t="shared" si="23"/>
        <v>250</v>
      </c>
      <c r="G204" s="48">
        <f t="shared" si="23"/>
        <v>250</v>
      </c>
    </row>
    <row r="205" spans="1:7" ht="22.5" x14ac:dyDescent="0.2">
      <c r="A205" s="50" t="s">
        <v>145</v>
      </c>
      <c r="B205" s="45">
        <v>5</v>
      </c>
      <c r="C205" s="45">
        <v>3</v>
      </c>
      <c r="D205" s="46">
        <v>2400299990</v>
      </c>
      <c r="E205" s="47">
        <v>240</v>
      </c>
      <c r="F205" s="48">
        <v>250</v>
      </c>
      <c r="G205" s="51">
        <v>250</v>
      </c>
    </row>
    <row r="206" spans="1:7" ht="19.5" customHeight="1" x14ac:dyDescent="0.2">
      <c r="A206" s="50" t="s">
        <v>227</v>
      </c>
      <c r="B206" s="45">
        <v>5</v>
      </c>
      <c r="C206" s="45">
        <v>3</v>
      </c>
      <c r="D206" s="46" t="s">
        <v>361</v>
      </c>
      <c r="E206" s="47"/>
      <c r="F206" s="48">
        <f>F207+F210</f>
        <v>0</v>
      </c>
      <c r="G206" s="48">
        <f>G207+G210</f>
        <v>0</v>
      </c>
    </row>
    <row r="207" spans="1:7" ht="22.5" x14ac:dyDescent="0.2">
      <c r="A207" s="49" t="s">
        <v>496</v>
      </c>
      <c r="B207" s="45">
        <v>5</v>
      </c>
      <c r="C207" s="45">
        <v>3</v>
      </c>
      <c r="D207" s="46" t="s">
        <v>361</v>
      </c>
      <c r="E207" s="47"/>
      <c r="F207" s="48">
        <f>F208</f>
        <v>0</v>
      </c>
      <c r="G207" s="48">
        <f>G208</f>
        <v>0</v>
      </c>
    </row>
    <row r="208" spans="1:7" ht="22.5" x14ac:dyDescent="0.2">
      <c r="A208" s="50" t="s">
        <v>285</v>
      </c>
      <c r="B208" s="45">
        <v>5</v>
      </c>
      <c r="C208" s="45">
        <v>3</v>
      </c>
      <c r="D208" s="46" t="s">
        <v>361</v>
      </c>
      <c r="E208" s="47" t="s">
        <v>144</v>
      </c>
      <c r="F208" s="48">
        <f>F209</f>
        <v>0</v>
      </c>
      <c r="G208" s="48">
        <f>G209</f>
        <v>0</v>
      </c>
    </row>
    <row r="209" spans="1:7" ht="22.5" x14ac:dyDescent="0.2">
      <c r="A209" s="50" t="s">
        <v>145</v>
      </c>
      <c r="B209" s="45">
        <v>5</v>
      </c>
      <c r="C209" s="45">
        <v>3</v>
      </c>
      <c r="D209" s="46" t="s">
        <v>361</v>
      </c>
      <c r="E209" s="47" t="s">
        <v>146</v>
      </c>
      <c r="F209" s="48">
        <v>0</v>
      </c>
      <c r="G209" s="51">
        <v>0</v>
      </c>
    </row>
    <row r="210" spans="1:7" ht="33.75" x14ac:dyDescent="0.2">
      <c r="A210" s="49" t="s">
        <v>495</v>
      </c>
      <c r="B210" s="45">
        <v>5</v>
      </c>
      <c r="C210" s="45">
        <v>3</v>
      </c>
      <c r="D210" s="46" t="s">
        <v>363</v>
      </c>
      <c r="E210" s="47"/>
      <c r="F210" s="48">
        <f t="shared" ref="F210:G212" si="24">F211</f>
        <v>0</v>
      </c>
      <c r="G210" s="48">
        <f t="shared" si="24"/>
        <v>0</v>
      </c>
    </row>
    <row r="211" spans="1:7" x14ac:dyDescent="0.2">
      <c r="A211" s="50" t="s">
        <v>364</v>
      </c>
      <c r="B211" s="45">
        <v>5</v>
      </c>
      <c r="C211" s="45">
        <v>3</v>
      </c>
      <c r="D211" s="46" t="s">
        <v>363</v>
      </c>
      <c r="E211" s="47"/>
      <c r="F211" s="48">
        <f t="shared" si="24"/>
        <v>0</v>
      </c>
      <c r="G211" s="48">
        <f t="shared" si="24"/>
        <v>0</v>
      </c>
    </row>
    <row r="212" spans="1:7" ht="22.5" x14ac:dyDescent="0.2">
      <c r="A212" s="50" t="s">
        <v>285</v>
      </c>
      <c r="B212" s="45">
        <v>5</v>
      </c>
      <c r="C212" s="45">
        <v>3</v>
      </c>
      <c r="D212" s="46" t="s">
        <v>363</v>
      </c>
      <c r="E212" s="47" t="s">
        <v>144</v>
      </c>
      <c r="F212" s="48">
        <f t="shared" si="24"/>
        <v>0</v>
      </c>
      <c r="G212" s="48">
        <f t="shared" si="24"/>
        <v>0</v>
      </c>
    </row>
    <row r="213" spans="1:7" ht="22.5" x14ac:dyDescent="0.2">
      <c r="A213" s="50" t="s">
        <v>145</v>
      </c>
      <c r="B213" s="45">
        <v>5</v>
      </c>
      <c r="C213" s="45">
        <v>3</v>
      </c>
      <c r="D213" s="46" t="s">
        <v>363</v>
      </c>
      <c r="E213" s="47" t="s">
        <v>146</v>
      </c>
      <c r="F213" s="48">
        <v>0</v>
      </c>
      <c r="G213" s="51">
        <v>0</v>
      </c>
    </row>
    <row r="214" spans="1:7" ht="22.5" customHeight="1" x14ac:dyDescent="0.2">
      <c r="A214" s="50" t="s">
        <v>347</v>
      </c>
      <c r="B214" s="45">
        <v>5</v>
      </c>
      <c r="C214" s="45">
        <v>3</v>
      </c>
      <c r="D214" s="46" t="s">
        <v>348</v>
      </c>
      <c r="E214" s="47"/>
      <c r="F214" s="48">
        <f t="shared" ref="F214:G216" si="25">F215</f>
        <v>790</v>
      </c>
      <c r="G214" s="48">
        <f t="shared" si="25"/>
        <v>820</v>
      </c>
    </row>
    <row r="215" spans="1:7" ht="22.5" customHeight="1" x14ac:dyDescent="0.2">
      <c r="A215" s="50" t="s">
        <v>212</v>
      </c>
      <c r="B215" s="45">
        <v>5</v>
      </c>
      <c r="C215" s="45">
        <v>3</v>
      </c>
      <c r="D215" s="46" t="s">
        <v>349</v>
      </c>
      <c r="E215" s="47"/>
      <c r="F215" s="48">
        <f t="shared" si="25"/>
        <v>790</v>
      </c>
      <c r="G215" s="48">
        <f t="shared" si="25"/>
        <v>820</v>
      </c>
    </row>
    <row r="216" spans="1:7" ht="22.5" customHeight="1" x14ac:dyDescent="0.2">
      <c r="A216" s="50" t="s">
        <v>285</v>
      </c>
      <c r="B216" s="45">
        <v>5</v>
      </c>
      <c r="C216" s="45">
        <v>3</v>
      </c>
      <c r="D216" s="46" t="s">
        <v>349</v>
      </c>
      <c r="E216" s="47" t="s">
        <v>144</v>
      </c>
      <c r="F216" s="48">
        <f t="shared" si="25"/>
        <v>790</v>
      </c>
      <c r="G216" s="48">
        <f t="shared" si="25"/>
        <v>820</v>
      </c>
    </row>
    <row r="217" spans="1:7" ht="22.5" x14ac:dyDescent="0.2">
      <c r="A217" s="50" t="s">
        <v>145</v>
      </c>
      <c r="B217" s="45">
        <v>5</v>
      </c>
      <c r="C217" s="45">
        <v>3</v>
      </c>
      <c r="D217" s="46" t="s">
        <v>349</v>
      </c>
      <c r="E217" s="47" t="s">
        <v>146</v>
      </c>
      <c r="F217" s="48">
        <v>790</v>
      </c>
      <c r="G217" s="51">
        <v>820</v>
      </c>
    </row>
    <row r="218" spans="1:7" ht="11.25" customHeight="1" x14ac:dyDescent="0.2">
      <c r="A218" s="44" t="s">
        <v>131</v>
      </c>
      <c r="B218" s="45">
        <v>8</v>
      </c>
      <c r="C218" s="45">
        <v>0</v>
      </c>
      <c r="D218" s="46" t="s">
        <v>143</v>
      </c>
      <c r="E218" s="47" t="s">
        <v>143</v>
      </c>
      <c r="F218" s="48">
        <f>F219</f>
        <v>2170.8000000000002</v>
      </c>
      <c r="G218" s="48">
        <f>G219</f>
        <v>2160</v>
      </c>
    </row>
    <row r="219" spans="1:7" ht="11.25" customHeight="1" x14ac:dyDescent="0.2">
      <c r="A219" s="44" t="s">
        <v>47</v>
      </c>
      <c r="B219" s="45">
        <v>8</v>
      </c>
      <c r="C219" s="45">
        <v>1</v>
      </c>
      <c r="D219" s="46" t="s">
        <v>143</v>
      </c>
      <c r="E219" s="47" t="s">
        <v>143</v>
      </c>
      <c r="F219" s="48">
        <f>F220</f>
        <v>2170.8000000000002</v>
      </c>
      <c r="G219" s="48">
        <f>G220</f>
        <v>2160</v>
      </c>
    </row>
    <row r="220" spans="1:7" ht="22.5" customHeight="1" x14ac:dyDescent="0.2">
      <c r="A220" s="49" t="s">
        <v>485</v>
      </c>
      <c r="B220" s="45">
        <v>8</v>
      </c>
      <c r="C220" s="45">
        <v>1</v>
      </c>
      <c r="D220" s="46" t="s">
        <v>291</v>
      </c>
      <c r="E220" s="47" t="s">
        <v>143</v>
      </c>
      <c r="F220" s="48">
        <f>F221+F234</f>
        <v>2170.8000000000002</v>
      </c>
      <c r="G220" s="48">
        <f>G221+G234</f>
        <v>2160</v>
      </c>
    </row>
    <row r="221" spans="1:7" ht="42" customHeight="1" x14ac:dyDescent="0.2">
      <c r="A221" s="49" t="s">
        <v>228</v>
      </c>
      <c r="B221" s="45">
        <v>8</v>
      </c>
      <c r="C221" s="45">
        <v>1</v>
      </c>
      <c r="D221" s="46" t="s">
        <v>292</v>
      </c>
      <c r="E221" s="47" t="s">
        <v>143</v>
      </c>
      <c r="F221" s="48">
        <f>F222</f>
        <v>1690.8</v>
      </c>
      <c r="G221" s="48">
        <f>G222</f>
        <v>1690</v>
      </c>
    </row>
    <row r="222" spans="1:7" ht="30" customHeight="1" x14ac:dyDescent="0.2">
      <c r="A222" s="49" t="s">
        <v>229</v>
      </c>
      <c r="B222" s="45">
        <v>8</v>
      </c>
      <c r="C222" s="45">
        <v>1</v>
      </c>
      <c r="D222" s="46" t="s">
        <v>293</v>
      </c>
      <c r="E222" s="47"/>
      <c r="F222" s="48">
        <f>F223+F228+F231</f>
        <v>1690.8</v>
      </c>
      <c r="G222" s="48">
        <f>G223+G228+G231</f>
        <v>1690</v>
      </c>
    </row>
    <row r="223" spans="1:7" ht="37.5" customHeight="1" x14ac:dyDescent="0.2">
      <c r="A223" s="49" t="s">
        <v>209</v>
      </c>
      <c r="B223" s="45">
        <v>8</v>
      </c>
      <c r="C223" s="45">
        <v>1</v>
      </c>
      <c r="D223" s="46" t="s">
        <v>294</v>
      </c>
      <c r="E223" s="47" t="s">
        <v>143</v>
      </c>
      <c r="F223" s="48">
        <f>F224+F226</f>
        <v>1678</v>
      </c>
      <c r="G223" s="48">
        <f>G224+G226</f>
        <v>1690</v>
      </c>
    </row>
    <row r="224" spans="1:7" ht="45.75" customHeight="1" x14ac:dyDescent="0.2">
      <c r="A224" s="50" t="s">
        <v>147</v>
      </c>
      <c r="B224" s="45">
        <v>8</v>
      </c>
      <c r="C224" s="45">
        <v>1</v>
      </c>
      <c r="D224" s="46" t="s">
        <v>294</v>
      </c>
      <c r="E224" s="47" t="s">
        <v>148</v>
      </c>
      <c r="F224" s="48">
        <f>F225</f>
        <v>1360</v>
      </c>
      <c r="G224" s="48">
        <f>G225</f>
        <v>1360</v>
      </c>
    </row>
    <row r="225" spans="1:7" ht="30" customHeight="1" x14ac:dyDescent="0.2">
      <c r="A225" s="50" t="s">
        <v>149</v>
      </c>
      <c r="B225" s="45">
        <v>8</v>
      </c>
      <c r="C225" s="45">
        <v>1</v>
      </c>
      <c r="D225" s="46" t="s">
        <v>294</v>
      </c>
      <c r="E225" s="47" t="s">
        <v>150</v>
      </c>
      <c r="F225" s="48">
        <f>1000+300+60</f>
        <v>1360</v>
      </c>
      <c r="G225" s="48">
        <f>1000+300+60</f>
        <v>1360</v>
      </c>
    </row>
    <row r="226" spans="1:7" ht="30" customHeight="1" x14ac:dyDescent="0.2">
      <c r="A226" s="50" t="s">
        <v>285</v>
      </c>
      <c r="B226" s="45">
        <v>8</v>
      </c>
      <c r="C226" s="45">
        <v>1</v>
      </c>
      <c r="D226" s="46" t="s">
        <v>294</v>
      </c>
      <c r="E226" s="47" t="s">
        <v>144</v>
      </c>
      <c r="F226" s="48">
        <f>F227</f>
        <v>318</v>
      </c>
      <c r="G226" s="48">
        <f>G227</f>
        <v>330</v>
      </c>
    </row>
    <row r="227" spans="1:7" ht="30" customHeight="1" x14ac:dyDescent="0.2">
      <c r="A227" s="50" t="s">
        <v>145</v>
      </c>
      <c r="B227" s="45">
        <v>8</v>
      </c>
      <c r="C227" s="45">
        <v>1</v>
      </c>
      <c r="D227" s="46" t="s">
        <v>294</v>
      </c>
      <c r="E227" s="47" t="s">
        <v>146</v>
      </c>
      <c r="F227" s="48">
        <v>318</v>
      </c>
      <c r="G227" s="51">
        <v>330</v>
      </c>
    </row>
    <row r="228" spans="1:7" ht="51" customHeight="1" x14ac:dyDescent="0.2">
      <c r="A228" s="49" t="s">
        <v>490</v>
      </c>
      <c r="B228" s="45">
        <v>8</v>
      </c>
      <c r="C228" s="45">
        <v>1</v>
      </c>
      <c r="D228" s="46" t="s">
        <v>295</v>
      </c>
      <c r="E228" s="47"/>
      <c r="F228" s="48">
        <f>F229</f>
        <v>10.199999999999999</v>
      </c>
      <c r="G228" s="48">
        <f>G229</f>
        <v>0</v>
      </c>
    </row>
    <row r="229" spans="1:7" ht="22.5" customHeight="1" x14ac:dyDescent="0.2">
      <c r="A229" s="50" t="s">
        <v>285</v>
      </c>
      <c r="B229" s="45">
        <v>8</v>
      </c>
      <c r="C229" s="45">
        <v>1</v>
      </c>
      <c r="D229" s="46" t="s">
        <v>295</v>
      </c>
      <c r="E229" s="47" t="s">
        <v>144</v>
      </c>
      <c r="F229" s="48">
        <f>F230</f>
        <v>10.199999999999999</v>
      </c>
      <c r="G229" s="48">
        <f>G230</f>
        <v>0</v>
      </c>
    </row>
    <row r="230" spans="1:7" ht="22.5" x14ac:dyDescent="0.2">
      <c r="A230" s="50" t="s">
        <v>145</v>
      </c>
      <c r="B230" s="45">
        <v>8</v>
      </c>
      <c r="C230" s="45">
        <v>1</v>
      </c>
      <c r="D230" s="46" t="s">
        <v>295</v>
      </c>
      <c r="E230" s="47" t="s">
        <v>146</v>
      </c>
      <c r="F230" s="48">
        <v>10.199999999999999</v>
      </c>
      <c r="G230" s="51">
        <v>0</v>
      </c>
    </row>
    <row r="231" spans="1:7" ht="52.5" customHeight="1" x14ac:dyDescent="0.2">
      <c r="A231" s="50" t="s">
        <v>494</v>
      </c>
      <c r="B231" s="45">
        <v>8</v>
      </c>
      <c r="C231" s="45">
        <v>1</v>
      </c>
      <c r="D231" s="46" t="s">
        <v>350</v>
      </c>
      <c r="E231" s="47" t="s">
        <v>143</v>
      </c>
      <c r="F231" s="48">
        <f>F232</f>
        <v>2.6</v>
      </c>
      <c r="G231" s="48">
        <f>G232</f>
        <v>0</v>
      </c>
    </row>
    <row r="232" spans="1:7" ht="22.5" x14ac:dyDescent="0.2">
      <c r="A232" s="50" t="s">
        <v>285</v>
      </c>
      <c r="B232" s="45">
        <v>8</v>
      </c>
      <c r="C232" s="45">
        <v>1</v>
      </c>
      <c r="D232" s="46" t="s">
        <v>350</v>
      </c>
      <c r="E232" s="47" t="s">
        <v>144</v>
      </c>
      <c r="F232" s="48">
        <f>F233</f>
        <v>2.6</v>
      </c>
      <c r="G232" s="48">
        <f>G233</f>
        <v>0</v>
      </c>
    </row>
    <row r="233" spans="1:7" ht="22.5" x14ac:dyDescent="0.2">
      <c r="A233" s="50" t="s">
        <v>145</v>
      </c>
      <c r="B233" s="45">
        <v>8</v>
      </c>
      <c r="C233" s="45">
        <v>1</v>
      </c>
      <c r="D233" s="46" t="s">
        <v>350</v>
      </c>
      <c r="E233" s="47" t="s">
        <v>146</v>
      </c>
      <c r="F233" s="48">
        <v>2.6</v>
      </c>
      <c r="G233" s="51"/>
    </row>
    <row r="234" spans="1:7" ht="11.25" customHeight="1" x14ac:dyDescent="0.2">
      <c r="A234" s="49" t="s">
        <v>230</v>
      </c>
      <c r="B234" s="45">
        <v>8</v>
      </c>
      <c r="C234" s="45">
        <v>1</v>
      </c>
      <c r="D234" s="46" t="s">
        <v>296</v>
      </c>
      <c r="E234" s="47" t="s">
        <v>143</v>
      </c>
      <c r="F234" s="48">
        <f>F235</f>
        <v>480</v>
      </c>
      <c r="G234" s="48">
        <f>G235</f>
        <v>470</v>
      </c>
    </row>
    <row r="235" spans="1:7" ht="26.25" customHeight="1" x14ac:dyDescent="0.2">
      <c r="A235" s="49" t="s">
        <v>231</v>
      </c>
      <c r="B235" s="45">
        <v>8</v>
      </c>
      <c r="C235" s="45">
        <v>1</v>
      </c>
      <c r="D235" s="46" t="s">
        <v>298</v>
      </c>
      <c r="E235" s="47" t="s">
        <v>143</v>
      </c>
      <c r="F235" s="48">
        <f>F236</f>
        <v>480</v>
      </c>
      <c r="G235" s="48">
        <f>G236</f>
        <v>470</v>
      </c>
    </row>
    <row r="236" spans="1:7" ht="26.25" customHeight="1" x14ac:dyDescent="0.2">
      <c r="A236" s="49" t="s">
        <v>209</v>
      </c>
      <c r="B236" s="45">
        <v>8</v>
      </c>
      <c r="C236" s="45">
        <v>1</v>
      </c>
      <c r="D236" s="46" t="s">
        <v>297</v>
      </c>
      <c r="E236" s="47"/>
      <c r="F236" s="48">
        <f>F237+F239</f>
        <v>480</v>
      </c>
      <c r="G236" s="48">
        <f>G237+G239</f>
        <v>470</v>
      </c>
    </row>
    <row r="237" spans="1:7" ht="43.5" customHeight="1" x14ac:dyDescent="0.2">
      <c r="A237" s="50" t="s">
        <v>147</v>
      </c>
      <c r="B237" s="45">
        <v>8</v>
      </c>
      <c r="C237" s="45">
        <v>1</v>
      </c>
      <c r="D237" s="46" t="s">
        <v>297</v>
      </c>
      <c r="E237" s="47" t="s">
        <v>148</v>
      </c>
      <c r="F237" s="48">
        <f>F238</f>
        <v>280</v>
      </c>
      <c r="G237" s="48">
        <f>G238</f>
        <v>220</v>
      </c>
    </row>
    <row r="238" spans="1:7" x14ac:dyDescent="0.2">
      <c r="A238" s="50" t="s">
        <v>149</v>
      </c>
      <c r="B238" s="45">
        <v>8</v>
      </c>
      <c r="C238" s="45">
        <v>1</v>
      </c>
      <c r="D238" s="46" t="s">
        <v>297</v>
      </c>
      <c r="E238" s="47" t="s">
        <v>150</v>
      </c>
      <c r="F238" s="48">
        <f>170+50+60</f>
        <v>280</v>
      </c>
      <c r="G238" s="48">
        <f>170+50</f>
        <v>220</v>
      </c>
    </row>
    <row r="239" spans="1:7" ht="22.5" customHeight="1" x14ac:dyDescent="0.2">
      <c r="A239" s="50" t="s">
        <v>285</v>
      </c>
      <c r="B239" s="45">
        <v>8</v>
      </c>
      <c r="C239" s="45">
        <v>1</v>
      </c>
      <c r="D239" s="46" t="s">
        <v>297</v>
      </c>
      <c r="E239" s="47" t="s">
        <v>144</v>
      </c>
      <c r="F239" s="48">
        <f>F240</f>
        <v>200</v>
      </c>
      <c r="G239" s="48">
        <f>G240</f>
        <v>250</v>
      </c>
    </row>
    <row r="240" spans="1:7" ht="22.5" x14ac:dyDescent="0.2">
      <c r="A240" s="50" t="s">
        <v>145</v>
      </c>
      <c r="B240" s="45">
        <v>8</v>
      </c>
      <c r="C240" s="45">
        <v>1</v>
      </c>
      <c r="D240" s="46" t="s">
        <v>297</v>
      </c>
      <c r="E240" s="47" t="s">
        <v>146</v>
      </c>
      <c r="F240" s="48">
        <v>200</v>
      </c>
      <c r="G240" s="51">
        <v>250</v>
      </c>
    </row>
    <row r="241" spans="1:7" ht="11.25" customHeight="1" x14ac:dyDescent="0.2">
      <c r="A241" s="44" t="s">
        <v>132</v>
      </c>
      <c r="B241" s="45">
        <v>11</v>
      </c>
      <c r="C241" s="45">
        <v>0</v>
      </c>
      <c r="D241" s="46" t="s">
        <v>143</v>
      </c>
      <c r="E241" s="47" t="s">
        <v>143</v>
      </c>
      <c r="F241" s="48">
        <f t="shared" ref="F241:G245" si="26">F242</f>
        <v>5724.5</v>
      </c>
      <c r="G241" s="48">
        <f t="shared" si="26"/>
        <v>5826.5</v>
      </c>
    </row>
    <row r="242" spans="1:7" ht="11.25" customHeight="1" x14ac:dyDescent="0.2">
      <c r="A242" s="44" t="s">
        <v>48</v>
      </c>
      <c r="B242" s="45">
        <v>11</v>
      </c>
      <c r="C242" s="45">
        <v>1</v>
      </c>
      <c r="D242" s="46" t="s">
        <v>143</v>
      </c>
      <c r="E242" s="47" t="s">
        <v>143</v>
      </c>
      <c r="F242" s="48">
        <f t="shared" si="26"/>
        <v>5724.5</v>
      </c>
      <c r="G242" s="48">
        <f t="shared" si="26"/>
        <v>5826.5</v>
      </c>
    </row>
    <row r="243" spans="1:7" ht="30" customHeight="1" x14ac:dyDescent="0.2">
      <c r="A243" s="49" t="s">
        <v>486</v>
      </c>
      <c r="B243" s="45">
        <v>11</v>
      </c>
      <c r="C243" s="45">
        <v>1</v>
      </c>
      <c r="D243" s="46" t="s">
        <v>299</v>
      </c>
      <c r="E243" s="47" t="s">
        <v>143</v>
      </c>
      <c r="F243" s="48">
        <f t="shared" si="26"/>
        <v>5724.5</v>
      </c>
      <c r="G243" s="48">
        <f t="shared" si="26"/>
        <v>5826.5</v>
      </c>
    </row>
    <row r="244" spans="1:7" ht="15" customHeight="1" x14ac:dyDescent="0.2">
      <c r="A244" s="49" t="s">
        <v>151</v>
      </c>
      <c r="B244" s="45">
        <v>11</v>
      </c>
      <c r="C244" s="45">
        <v>1</v>
      </c>
      <c r="D244" s="46" t="s">
        <v>300</v>
      </c>
      <c r="E244" s="47" t="s">
        <v>143</v>
      </c>
      <c r="F244" s="48">
        <f t="shared" si="26"/>
        <v>5724.5</v>
      </c>
      <c r="G244" s="48">
        <f t="shared" si="26"/>
        <v>5826.5</v>
      </c>
    </row>
    <row r="245" spans="1:7" ht="31.5" customHeight="1" x14ac:dyDescent="0.2">
      <c r="A245" s="49" t="s">
        <v>232</v>
      </c>
      <c r="B245" s="45">
        <v>11</v>
      </c>
      <c r="C245" s="45">
        <v>1</v>
      </c>
      <c r="D245" s="46" t="s">
        <v>301</v>
      </c>
      <c r="E245" s="47"/>
      <c r="F245" s="48">
        <f t="shared" si="26"/>
        <v>5724.5</v>
      </c>
      <c r="G245" s="48">
        <f t="shared" si="26"/>
        <v>5826.5</v>
      </c>
    </row>
    <row r="246" spans="1:7" ht="32.25" customHeight="1" x14ac:dyDescent="0.2">
      <c r="A246" s="49" t="s">
        <v>209</v>
      </c>
      <c r="B246" s="45">
        <v>11</v>
      </c>
      <c r="C246" s="45">
        <v>1</v>
      </c>
      <c r="D246" s="46" t="s">
        <v>302</v>
      </c>
      <c r="E246" s="47" t="s">
        <v>143</v>
      </c>
      <c r="F246" s="48">
        <f>F247+F249+F251</f>
        <v>5724.5</v>
      </c>
      <c r="G246" s="48">
        <f>G247+G249+G251</f>
        <v>5826.5</v>
      </c>
    </row>
    <row r="247" spans="1:7" ht="45" customHeight="1" x14ac:dyDescent="0.2">
      <c r="A247" s="50" t="s">
        <v>147</v>
      </c>
      <c r="B247" s="45">
        <v>11</v>
      </c>
      <c r="C247" s="45">
        <v>1</v>
      </c>
      <c r="D247" s="46" t="s">
        <v>302</v>
      </c>
      <c r="E247" s="47" t="s">
        <v>148</v>
      </c>
      <c r="F247" s="48">
        <f>F248</f>
        <v>4305</v>
      </c>
      <c r="G247" s="48">
        <f>G248</f>
        <v>4355</v>
      </c>
    </row>
    <row r="248" spans="1:7" x14ac:dyDescent="0.2">
      <c r="A248" s="50" t="s">
        <v>149</v>
      </c>
      <c r="B248" s="45">
        <v>11</v>
      </c>
      <c r="C248" s="45">
        <v>1</v>
      </c>
      <c r="D248" s="46" t="s">
        <v>302</v>
      </c>
      <c r="E248" s="47" t="s">
        <v>150</v>
      </c>
      <c r="F248" s="48">
        <f>3000+920+35+300+50</f>
        <v>4305</v>
      </c>
      <c r="G248" s="48">
        <f>3000+920+35+350+50</f>
        <v>4355</v>
      </c>
    </row>
    <row r="249" spans="1:7" ht="22.5" customHeight="1" x14ac:dyDescent="0.2">
      <c r="A249" s="50" t="s">
        <v>285</v>
      </c>
      <c r="B249" s="45">
        <v>11</v>
      </c>
      <c r="C249" s="45">
        <v>1</v>
      </c>
      <c r="D249" s="46" t="s">
        <v>302</v>
      </c>
      <c r="E249" s="47" t="s">
        <v>144</v>
      </c>
      <c r="F249" s="48">
        <f>F250</f>
        <v>1417</v>
      </c>
      <c r="G249" s="48">
        <f>G250</f>
        <v>1467</v>
      </c>
    </row>
    <row r="250" spans="1:7" ht="22.5" x14ac:dyDescent="0.2">
      <c r="A250" s="50" t="s">
        <v>145</v>
      </c>
      <c r="B250" s="45">
        <v>11</v>
      </c>
      <c r="C250" s="45">
        <v>1</v>
      </c>
      <c r="D250" s="46" t="s">
        <v>302</v>
      </c>
      <c r="E250" s="47" t="s">
        <v>146</v>
      </c>
      <c r="F250" s="48">
        <f>280+9+100+300+25+690+13</f>
        <v>1417</v>
      </c>
      <c r="G250" s="48">
        <f>280+9+100+300+25+740+13</f>
        <v>1467</v>
      </c>
    </row>
    <row r="251" spans="1:7" ht="11.25" customHeight="1" x14ac:dyDescent="0.2">
      <c r="A251" s="50" t="s">
        <v>154</v>
      </c>
      <c r="B251" s="45">
        <v>11</v>
      </c>
      <c r="C251" s="45">
        <v>1</v>
      </c>
      <c r="D251" s="46" t="s">
        <v>302</v>
      </c>
      <c r="E251" s="47" t="s">
        <v>155</v>
      </c>
      <c r="F251" s="48">
        <f>F252</f>
        <v>2.5</v>
      </c>
      <c r="G251" s="48">
        <f>G252</f>
        <v>4.5</v>
      </c>
    </row>
    <row r="252" spans="1:7" x14ac:dyDescent="0.2">
      <c r="A252" s="50" t="s">
        <v>156</v>
      </c>
      <c r="B252" s="45">
        <v>11</v>
      </c>
      <c r="C252" s="45">
        <v>1</v>
      </c>
      <c r="D252" s="46" t="s">
        <v>302</v>
      </c>
      <c r="E252" s="47" t="s">
        <v>157</v>
      </c>
      <c r="F252" s="48">
        <v>2.5</v>
      </c>
      <c r="G252" s="51">
        <v>4.5</v>
      </c>
    </row>
    <row r="253" spans="1:7" ht="12" thickBot="1" x14ac:dyDescent="0.25">
      <c r="A253" s="58"/>
      <c r="B253" s="59"/>
      <c r="C253" s="59"/>
      <c r="D253" s="60"/>
      <c r="E253" s="61" t="s">
        <v>259</v>
      </c>
      <c r="F253" s="62">
        <f>F7+F93+F100+F132+F162+F218+F241</f>
        <v>36002.199999999997</v>
      </c>
      <c r="G253" s="131">
        <f>G7+G93+G100+G132+G162+G218+G241</f>
        <v>36110.899999999994</v>
      </c>
    </row>
    <row r="254" spans="1:7" ht="11.25" customHeight="1" x14ac:dyDescent="0.2">
      <c r="F254" s="63"/>
      <c r="G254" s="34"/>
    </row>
    <row r="255" spans="1:7" x14ac:dyDescent="0.2">
      <c r="F255" s="71"/>
    </row>
    <row r="257" spans="1:8" s="35" customFormat="1" x14ac:dyDescent="0.2">
      <c r="A257" s="31"/>
      <c r="B257" s="32"/>
      <c r="C257" s="32"/>
      <c r="D257" s="33"/>
      <c r="E257" s="34"/>
      <c r="F257" s="64"/>
      <c r="G257" s="132"/>
      <c r="H257" s="34"/>
    </row>
  </sheetData>
  <autoFilter ref="A5:F254"/>
  <mergeCells count="8">
    <mergeCell ref="F1:G1"/>
    <mergeCell ref="A2:F2"/>
    <mergeCell ref="A5:A6"/>
    <mergeCell ref="B5:B6"/>
    <mergeCell ref="C5:C6"/>
    <mergeCell ref="D5:D6"/>
    <mergeCell ref="E5:E6"/>
    <mergeCell ref="F5:G5"/>
  </mergeCells>
  <pageMargins left="3.937007874015748E-2" right="3.937007874015748E-2" top="0" bottom="0" header="0" footer="0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238"/>
  <sheetViews>
    <sheetView view="pageLayout" topLeftCell="A220" zoomScaleNormal="100" workbookViewId="0">
      <selection activeCell="D223" sqref="D223"/>
    </sheetView>
  </sheetViews>
  <sheetFormatPr defaultRowHeight="11.25" x14ac:dyDescent="0.2"/>
  <cols>
    <col min="1" max="1" width="55.140625" style="31" customWidth="1"/>
    <col min="2" max="2" width="18.42578125" style="32" customWidth="1"/>
    <col min="3" max="3" width="7.140625" style="34" customWidth="1"/>
    <col min="4" max="4" width="16.28515625" style="32" customWidth="1"/>
    <col min="5" max="16384" width="9.140625" style="34"/>
  </cols>
  <sheetData>
    <row r="1" spans="1:4" ht="51" customHeight="1" x14ac:dyDescent="0.2">
      <c r="C1" s="210" t="s">
        <v>433</v>
      </c>
      <c r="D1" s="210"/>
    </row>
    <row r="2" spans="1:4" ht="30" customHeight="1" x14ac:dyDescent="0.2">
      <c r="A2" s="209" t="s">
        <v>421</v>
      </c>
      <c r="B2" s="209"/>
      <c r="C2" s="209"/>
      <c r="D2" s="209"/>
    </row>
    <row r="3" spans="1:4" x14ac:dyDescent="0.2">
      <c r="A3" s="209"/>
      <c r="B3" s="209"/>
      <c r="C3" s="209"/>
      <c r="D3" s="209"/>
    </row>
    <row r="5" spans="1:4" ht="67.5" x14ac:dyDescent="0.2">
      <c r="A5" s="36" t="s">
        <v>28</v>
      </c>
      <c r="B5" s="36" t="s">
        <v>31</v>
      </c>
      <c r="C5" s="36" t="s">
        <v>32</v>
      </c>
      <c r="D5" s="196" t="s">
        <v>425</v>
      </c>
    </row>
    <row r="6" spans="1:4" ht="22.5" x14ac:dyDescent="0.2">
      <c r="A6" s="44" t="s">
        <v>482</v>
      </c>
      <c r="B6" s="46" t="s">
        <v>287</v>
      </c>
      <c r="C6" s="47"/>
      <c r="D6" s="48">
        <f>D7</f>
        <v>347</v>
      </c>
    </row>
    <row r="7" spans="1:4" x14ac:dyDescent="0.2">
      <c r="A7" s="44" t="s">
        <v>237</v>
      </c>
      <c r="B7" s="46" t="s">
        <v>288</v>
      </c>
      <c r="C7" s="47"/>
      <c r="D7" s="48">
        <f>D8</f>
        <v>347</v>
      </c>
    </row>
    <row r="8" spans="1:4" ht="22.5" x14ac:dyDescent="0.2">
      <c r="A8" s="44" t="s">
        <v>238</v>
      </c>
      <c r="B8" s="46" t="s">
        <v>289</v>
      </c>
      <c r="C8" s="47"/>
      <c r="D8" s="48">
        <f>D14+D9+D17</f>
        <v>347</v>
      </c>
    </row>
    <row r="9" spans="1:4" x14ac:dyDescent="0.2">
      <c r="A9" s="50" t="s">
        <v>340</v>
      </c>
      <c r="B9" s="46" t="s">
        <v>341</v>
      </c>
      <c r="C9" s="47"/>
      <c r="D9" s="48">
        <f>D10+D12</f>
        <v>310</v>
      </c>
    </row>
    <row r="10" spans="1:4" ht="45" x14ac:dyDescent="0.2">
      <c r="A10" s="50" t="s">
        <v>147</v>
      </c>
      <c r="B10" s="46" t="s">
        <v>341</v>
      </c>
      <c r="C10" s="47">
        <v>100</v>
      </c>
      <c r="D10" s="48">
        <f>D11</f>
        <v>300</v>
      </c>
    </row>
    <row r="11" spans="1:4" x14ac:dyDescent="0.2">
      <c r="A11" s="50" t="s">
        <v>149</v>
      </c>
      <c r="B11" s="46" t="s">
        <v>341</v>
      </c>
      <c r="C11" s="47">
        <v>110</v>
      </c>
      <c r="D11" s="48">
        <v>300</v>
      </c>
    </row>
    <row r="12" spans="1:4" ht="22.5" x14ac:dyDescent="0.2">
      <c r="A12" s="50" t="s">
        <v>285</v>
      </c>
      <c r="B12" s="46" t="s">
        <v>341</v>
      </c>
      <c r="C12" s="47">
        <v>200</v>
      </c>
      <c r="D12" s="48">
        <f>D13</f>
        <v>10</v>
      </c>
    </row>
    <row r="13" spans="1:4" ht="22.5" x14ac:dyDescent="0.2">
      <c r="A13" s="50" t="s">
        <v>145</v>
      </c>
      <c r="B13" s="46" t="s">
        <v>341</v>
      </c>
      <c r="C13" s="47">
        <v>240</v>
      </c>
      <c r="D13" s="48">
        <v>10</v>
      </c>
    </row>
    <row r="14" spans="1:4" ht="33.75" x14ac:dyDescent="0.2">
      <c r="A14" s="13" t="s">
        <v>248</v>
      </c>
      <c r="B14" s="46" t="s">
        <v>290</v>
      </c>
      <c r="C14" s="47"/>
      <c r="D14" s="48">
        <f>D15</f>
        <v>27</v>
      </c>
    </row>
    <row r="15" spans="1:4" ht="45" x14ac:dyDescent="0.2">
      <c r="A15" s="50" t="s">
        <v>147</v>
      </c>
      <c r="B15" s="46" t="s">
        <v>290</v>
      </c>
      <c r="C15" s="47">
        <v>100</v>
      </c>
      <c r="D15" s="48">
        <f>D16</f>
        <v>27</v>
      </c>
    </row>
    <row r="16" spans="1:4" x14ac:dyDescent="0.2">
      <c r="A16" s="50" t="s">
        <v>149</v>
      </c>
      <c r="B16" s="46" t="s">
        <v>290</v>
      </c>
      <c r="C16" s="47">
        <v>110</v>
      </c>
      <c r="D16" s="48">
        <v>27</v>
      </c>
    </row>
    <row r="17" spans="1:4" ht="33.75" x14ac:dyDescent="0.2">
      <c r="A17" s="50" t="s">
        <v>342</v>
      </c>
      <c r="B17" s="46" t="s">
        <v>343</v>
      </c>
      <c r="C17" s="47"/>
      <c r="D17" s="48">
        <f>D18</f>
        <v>10</v>
      </c>
    </row>
    <row r="18" spans="1:4" ht="45" x14ac:dyDescent="0.2">
      <c r="A18" s="50" t="s">
        <v>147</v>
      </c>
      <c r="B18" s="46" t="s">
        <v>343</v>
      </c>
      <c r="C18" s="47">
        <v>100</v>
      </c>
      <c r="D18" s="48">
        <f>D19</f>
        <v>10</v>
      </c>
    </row>
    <row r="19" spans="1:4" x14ac:dyDescent="0.2">
      <c r="A19" s="50" t="s">
        <v>149</v>
      </c>
      <c r="B19" s="46" t="s">
        <v>343</v>
      </c>
      <c r="C19" s="47">
        <v>110</v>
      </c>
      <c r="D19" s="48">
        <v>10</v>
      </c>
    </row>
    <row r="20" spans="1:4" ht="22.5" x14ac:dyDescent="0.2">
      <c r="A20" s="49" t="s">
        <v>485</v>
      </c>
      <c r="B20" s="46" t="s">
        <v>291</v>
      </c>
      <c r="C20" s="47" t="s">
        <v>143</v>
      </c>
      <c r="D20" s="48">
        <f>D21+D34</f>
        <v>3292.3</v>
      </c>
    </row>
    <row r="21" spans="1:4" ht="33.75" x14ac:dyDescent="0.2">
      <c r="A21" s="49" t="s">
        <v>228</v>
      </c>
      <c r="B21" s="46" t="s">
        <v>292</v>
      </c>
      <c r="C21" s="47" t="s">
        <v>143</v>
      </c>
      <c r="D21" s="48">
        <f>D22</f>
        <v>1671.3</v>
      </c>
    </row>
    <row r="22" spans="1:4" x14ac:dyDescent="0.2">
      <c r="A22" s="49" t="s">
        <v>229</v>
      </c>
      <c r="B22" s="46" t="s">
        <v>293</v>
      </c>
      <c r="C22" s="47"/>
      <c r="D22" s="48">
        <f>D23+D28+D31</f>
        <v>1671.3</v>
      </c>
    </row>
    <row r="23" spans="1:4" ht="22.5" x14ac:dyDescent="0.2">
      <c r="A23" s="49" t="s">
        <v>209</v>
      </c>
      <c r="B23" s="46" t="s">
        <v>294</v>
      </c>
      <c r="C23" s="47" t="s">
        <v>143</v>
      </c>
      <c r="D23" s="48">
        <f>D24+D26</f>
        <v>1661</v>
      </c>
    </row>
    <row r="24" spans="1:4" ht="45" x14ac:dyDescent="0.2">
      <c r="A24" s="50" t="s">
        <v>147</v>
      </c>
      <c r="B24" s="46" t="s">
        <v>294</v>
      </c>
      <c r="C24" s="47" t="s">
        <v>148</v>
      </c>
      <c r="D24" s="48">
        <f>D25</f>
        <v>1360</v>
      </c>
    </row>
    <row r="25" spans="1:4" x14ac:dyDescent="0.2">
      <c r="A25" s="50" t="s">
        <v>149</v>
      </c>
      <c r="B25" s="46" t="s">
        <v>294</v>
      </c>
      <c r="C25" s="47" t="s">
        <v>150</v>
      </c>
      <c r="D25" s="48">
        <v>1360</v>
      </c>
    </row>
    <row r="26" spans="1:4" ht="22.5" x14ac:dyDescent="0.2">
      <c r="A26" s="50" t="s">
        <v>285</v>
      </c>
      <c r="B26" s="46" t="s">
        <v>294</v>
      </c>
      <c r="C26" s="47" t="s">
        <v>144</v>
      </c>
      <c r="D26" s="48">
        <f>D27</f>
        <v>301</v>
      </c>
    </row>
    <row r="27" spans="1:4" ht="22.5" x14ac:dyDescent="0.2">
      <c r="A27" s="50" t="s">
        <v>145</v>
      </c>
      <c r="B27" s="46" t="s">
        <v>294</v>
      </c>
      <c r="C27" s="47" t="s">
        <v>146</v>
      </c>
      <c r="D27" s="48">
        <v>301</v>
      </c>
    </row>
    <row r="28" spans="1:4" ht="33.75" x14ac:dyDescent="0.2">
      <c r="A28" s="49" t="s">
        <v>490</v>
      </c>
      <c r="B28" s="46" t="s">
        <v>295</v>
      </c>
      <c r="C28" s="47"/>
      <c r="D28" s="48">
        <f>D29</f>
        <v>7.7</v>
      </c>
    </row>
    <row r="29" spans="1:4" ht="22.5" x14ac:dyDescent="0.2">
      <c r="A29" s="50" t="s">
        <v>285</v>
      </c>
      <c r="B29" s="46" t="s">
        <v>295</v>
      </c>
      <c r="C29" s="47" t="s">
        <v>144</v>
      </c>
      <c r="D29" s="48">
        <f>D30</f>
        <v>7.7</v>
      </c>
    </row>
    <row r="30" spans="1:4" ht="22.5" x14ac:dyDescent="0.2">
      <c r="A30" s="50" t="s">
        <v>145</v>
      </c>
      <c r="B30" s="46" t="s">
        <v>295</v>
      </c>
      <c r="C30" s="47" t="s">
        <v>146</v>
      </c>
      <c r="D30" s="48">
        <v>7.7</v>
      </c>
    </row>
    <row r="31" spans="1:4" ht="45" x14ac:dyDescent="0.2">
      <c r="A31" s="50" t="s">
        <v>494</v>
      </c>
      <c r="B31" s="46" t="s">
        <v>350</v>
      </c>
      <c r="C31" s="47" t="s">
        <v>143</v>
      </c>
      <c r="D31" s="48">
        <f>D32</f>
        <v>2.6</v>
      </c>
    </row>
    <row r="32" spans="1:4" ht="22.5" x14ac:dyDescent="0.2">
      <c r="A32" s="50" t="s">
        <v>285</v>
      </c>
      <c r="B32" s="46" t="s">
        <v>350</v>
      </c>
      <c r="C32" s="47" t="s">
        <v>144</v>
      </c>
      <c r="D32" s="48">
        <f>D33</f>
        <v>2.6</v>
      </c>
    </row>
    <row r="33" spans="1:4" ht="22.5" x14ac:dyDescent="0.2">
      <c r="A33" s="50" t="s">
        <v>145</v>
      </c>
      <c r="B33" s="46" t="s">
        <v>350</v>
      </c>
      <c r="C33" s="47" t="s">
        <v>146</v>
      </c>
      <c r="D33" s="48">
        <v>2.6</v>
      </c>
    </row>
    <row r="34" spans="1:4" x14ac:dyDescent="0.2">
      <c r="A34" s="49" t="s">
        <v>230</v>
      </c>
      <c r="B34" s="46" t="s">
        <v>296</v>
      </c>
      <c r="C34" s="47" t="s">
        <v>143</v>
      </c>
      <c r="D34" s="48">
        <f>D35</f>
        <v>1621</v>
      </c>
    </row>
    <row r="35" spans="1:4" ht="22.5" x14ac:dyDescent="0.2">
      <c r="A35" s="49" t="s">
        <v>231</v>
      </c>
      <c r="B35" s="46" t="s">
        <v>298</v>
      </c>
      <c r="C35" s="47" t="s">
        <v>143</v>
      </c>
      <c r="D35" s="48">
        <f>D36</f>
        <v>1621</v>
      </c>
    </row>
    <row r="36" spans="1:4" ht="22.5" x14ac:dyDescent="0.2">
      <c r="A36" s="49" t="s">
        <v>209</v>
      </c>
      <c r="B36" s="46" t="s">
        <v>297</v>
      </c>
      <c r="C36" s="47"/>
      <c r="D36" s="48">
        <f>D37+D39</f>
        <v>1621</v>
      </c>
    </row>
    <row r="37" spans="1:4" ht="45" x14ac:dyDescent="0.2">
      <c r="A37" s="50" t="s">
        <v>147</v>
      </c>
      <c r="B37" s="46" t="s">
        <v>297</v>
      </c>
      <c r="C37" s="47" t="s">
        <v>148</v>
      </c>
      <c r="D37" s="48">
        <f>D38</f>
        <v>220</v>
      </c>
    </row>
    <row r="38" spans="1:4" x14ac:dyDescent="0.2">
      <c r="A38" s="50" t="s">
        <v>149</v>
      </c>
      <c r="B38" s="46" t="s">
        <v>297</v>
      </c>
      <c r="C38" s="47" t="s">
        <v>150</v>
      </c>
      <c r="D38" s="48">
        <v>220</v>
      </c>
    </row>
    <row r="39" spans="1:4" ht="22.5" x14ac:dyDescent="0.2">
      <c r="A39" s="50" t="s">
        <v>285</v>
      </c>
      <c r="B39" s="46" t="s">
        <v>297</v>
      </c>
      <c r="C39" s="47" t="s">
        <v>144</v>
      </c>
      <c r="D39" s="48">
        <f>D40</f>
        <v>1401</v>
      </c>
    </row>
    <row r="40" spans="1:4" ht="22.5" x14ac:dyDescent="0.2">
      <c r="A40" s="50" t="s">
        <v>145</v>
      </c>
      <c r="B40" s="46" t="s">
        <v>297</v>
      </c>
      <c r="C40" s="47" t="s">
        <v>146</v>
      </c>
      <c r="D40" s="48">
        <v>1401</v>
      </c>
    </row>
    <row r="41" spans="1:4" ht="33.75" x14ac:dyDescent="0.2">
      <c r="A41" s="49" t="s">
        <v>486</v>
      </c>
      <c r="B41" s="46" t="s">
        <v>299</v>
      </c>
      <c r="C41" s="47" t="s">
        <v>143</v>
      </c>
      <c r="D41" s="48">
        <f>D42</f>
        <v>5594.4</v>
      </c>
    </row>
    <row r="42" spans="1:4" x14ac:dyDescent="0.2">
      <c r="A42" s="49" t="s">
        <v>151</v>
      </c>
      <c r="B42" s="46" t="s">
        <v>300</v>
      </c>
      <c r="C42" s="47" t="s">
        <v>143</v>
      </c>
      <c r="D42" s="48">
        <f>D43</f>
        <v>5594.4</v>
      </c>
    </row>
    <row r="43" spans="1:4" ht="22.5" x14ac:dyDescent="0.2">
      <c r="A43" s="49" t="s">
        <v>232</v>
      </c>
      <c r="B43" s="46" t="s">
        <v>301</v>
      </c>
      <c r="C43" s="47"/>
      <c r="D43" s="48">
        <f>D44</f>
        <v>5594.4</v>
      </c>
    </row>
    <row r="44" spans="1:4" ht="22.5" x14ac:dyDescent="0.2">
      <c r="A44" s="49" t="s">
        <v>209</v>
      </c>
      <c r="B44" s="46" t="s">
        <v>302</v>
      </c>
      <c r="C44" s="47" t="s">
        <v>143</v>
      </c>
      <c r="D44" s="48">
        <f>D45+D47+D49</f>
        <v>5594.4</v>
      </c>
    </row>
    <row r="45" spans="1:4" ht="45" x14ac:dyDescent="0.2">
      <c r="A45" s="50" t="s">
        <v>147</v>
      </c>
      <c r="B45" s="46" t="s">
        <v>302</v>
      </c>
      <c r="C45" s="47" t="s">
        <v>148</v>
      </c>
      <c r="D45" s="48">
        <f>D46</f>
        <v>4215</v>
      </c>
    </row>
    <row r="46" spans="1:4" x14ac:dyDescent="0.2">
      <c r="A46" s="50" t="s">
        <v>149</v>
      </c>
      <c r="B46" s="46" t="s">
        <v>302</v>
      </c>
      <c r="C46" s="47" t="s">
        <v>150</v>
      </c>
      <c r="D46" s="48">
        <v>4215</v>
      </c>
    </row>
    <row r="47" spans="1:4" ht="22.5" x14ac:dyDescent="0.2">
      <c r="A47" s="50" t="s">
        <v>285</v>
      </c>
      <c r="B47" s="46" t="s">
        <v>302</v>
      </c>
      <c r="C47" s="47" t="s">
        <v>144</v>
      </c>
      <c r="D47" s="48">
        <f>D48</f>
        <v>1376.9</v>
      </c>
    </row>
    <row r="48" spans="1:4" ht="22.5" x14ac:dyDescent="0.2">
      <c r="A48" s="50" t="s">
        <v>145</v>
      </c>
      <c r="B48" s="46" t="s">
        <v>302</v>
      </c>
      <c r="C48" s="47" t="s">
        <v>146</v>
      </c>
      <c r="D48" s="48">
        <v>1376.9</v>
      </c>
    </row>
    <row r="49" spans="1:4" x14ac:dyDescent="0.2">
      <c r="A49" s="50" t="s">
        <v>154</v>
      </c>
      <c r="B49" s="46" t="s">
        <v>302</v>
      </c>
      <c r="C49" s="47" t="s">
        <v>155</v>
      </c>
      <c r="D49" s="48">
        <f>D50</f>
        <v>2.5</v>
      </c>
    </row>
    <row r="50" spans="1:4" x14ac:dyDescent="0.2">
      <c r="A50" s="50" t="s">
        <v>156</v>
      </c>
      <c r="B50" s="46" t="s">
        <v>302</v>
      </c>
      <c r="C50" s="47" t="s">
        <v>157</v>
      </c>
      <c r="D50" s="48">
        <v>2.5</v>
      </c>
    </row>
    <row r="51" spans="1:4" ht="33.75" x14ac:dyDescent="0.2">
      <c r="A51" s="49" t="s">
        <v>344</v>
      </c>
      <c r="B51" s="46" t="s">
        <v>303</v>
      </c>
      <c r="C51" s="47" t="s">
        <v>143</v>
      </c>
      <c r="D51" s="48">
        <f>D52+D63+D71+D76</f>
        <v>2795.6</v>
      </c>
    </row>
    <row r="52" spans="1:4" ht="22.5" x14ac:dyDescent="0.2">
      <c r="A52" s="49" t="s">
        <v>158</v>
      </c>
      <c r="B52" s="46" t="s">
        <v>304</v>
      </c>
      <c r="C52" s="47" t="s">
        <v>143</v>
      </c>
      <c r="D52" s="48">
        <f>D53</f>
        <v>1975.6</v>
      </c>
    </row>
    <row r="53" spans="1:4" ht="22.5" x14ac:dyDescent="0.2">
      <c r="A53" s="49" t="s">
        <v>223</v>
      </c>
      <c r="B53" s="46" t="s">
        <v>305</v>
      </c>
      <c r="C53" s="47" t="s">
        <v>143</v>
      </c>
      <c r="D53" s="48">
        <f>D54+D57+D60</f>
        <v>1975.6</v>
      </c>
    </row>
    <row r="54" spans="1:4" ht="45" x14ac:dyDescent="0.2">
      <c r="A54" s="49" t="s">
        <v>488</v>
      </c>
      <c r="B54" s="46" t="s">
        <v>306</v>
      </c>
      <c r="C54" s="47"/>
      <c r="D54" s="48">
        <f>D55</f>
        <v>680</v>
      </c>
    </row>
    <row r="55" spans="1:4" ht="22.5" x14ac:dyDescent="0.2">
      <c r="A55" s="50" t="s">
        <v>285</v>
      </c>
      <c r="B55" s="46" t="s">
        <v>306</v>
      </c>
      <c r="C55" s="47" t="s">
        <v>144</v>
      </c>
      <c r="D55" s="48">
        <f>D56</f>
        <v>680</v>
      </c>
    </row>
    <row r="56" spans="1:4" ht="22.5" x14ac:dyDescent="0.2">
      <c r="A56" s="50" t="s">
        <v>145</v>
      </c>
      <c r="B56" s="46" t="s">
        <v>306</v>
      </c>
      <c r="C56" s="47" t="s">
        <v>146</v>
      </c>
      <c r="D56" s="48">
        <v>680</v>
      </c>
    </row>
    <row r="57" spans="1:4" ht="22.5" x14ac:dyDescent="0.2">
      <c r="A57" s="50" t="s">
        <v>212</v>
      </c>
      <c r="B57" s="46" t="s">
        <v>345</v>
      </c>
      <c r="C57" s="47"/>
      <c r="D57" s="48">
        <f>D58</f>
        <v>1259.5999999999999</v>
      </c>
    </row>
    <row r="58" spans="1:4" ht="22.5" x14ac:dyDescent="0.2">
      <c r="A58" s="50" t="s">
        <v>285</v>
      </c>
      <c r="B58" s="46" t="s">
        <v>345</v>
      </c>
      <c r="C58" s="47" t="s">
        <v>144</v>
      </c>
      <c r="D58" s="48">
        <f>D59</f>
        <v>1259.5999999999999</v>
      </c>
    </row>
    <row r="59" spans="1:4" ht="22.5" x14ac:dyDescent="0.2">
      <c r="A59" s="50" t="s">
        <v>145</v>
      </c>
      <c r="B59" s="46" t="s">
        <v>345</v>
      </c>
      <c r="C59" s="47" t="s">
        <v>146</v>
      </c>
      <c r="D59" s="48">
        <v>1259.5999999999999</v>
      </c>
    </row>
    <row r="60" spans="1:4" ht="56.25" x14ac:dyDescent="0.2">
      <c r="A60" s="50" t="s">
        <v>492</v>
      </c>
      <c r="B60" s="46" t="s">
        <v>346</v>
      </c>
      <c r="C60" s="47"/>
      <c r="D60" s="48">
        <f>D61</f>
        <v>36</v>
      </c>
    </row>
    <row r="61" spans="1:4" ht="22.5" x14ac:dyDescent="0.2">
      <c r="A61" s="50" t="s">
        <v>285</v>
      </c>
      <c r="B61" s="46" t="s">
        <v>346</v>
      </c>
      <c r="C61" s="47">
        <v>200</v>
      </c>
      <c r="D61" s="48">
        <f>D62</f>
        <v>36</v>
      </c>
    </row>
    <row r="62" spans="1:4" ht="22.5" x14ac:dyDescent="0.2">
      <c r="A62" s="50" t="s">
        <v>145</v>
      </c>
      <c r="B62" s="46" t="s">
        <v>346</v>
      </c>
      <c r="C62" s="47">
        <v>240</v>
      </c>
      <c r="D62" s="48">
        <v>36</v>
      </c>
    </row>
    <row r="63" spans="1:4" ht="22.5" x14ac:dyDescent="0.2">
      <c r="A63" s="49" t="s">
        <v>159</v>
      </c>
      <c r="B63" s="46" t="s">
        <v>307</v>
      </c>
      <c r="C63" s="47" t="s">
        <v>143</v>
      </c>
      <c r="D63" s="48">
        <f>D64</f>
        <v>440</v>
      </c>
    </row>
    <row r="64" spans="1:4" ht="22.5" x14ac:dyDescent="0.2">
      <c r="A64" s="49" t="s">
        <v>233</v>
      </c>
      <c r="B64" s="46" t="s">
        <v>308</v>
      </c>
      <c r="C64" s="47"/>
      <c r="D64" s="48">
        <f>D65+D68</f>
        <v>440</v>
      </c>
    </row>
    <row r="65" spans="1:4" ht="22.5" x14ac:dyDescent="0.2">
      <c r="A65" s="49" t="s">
        <v>234</v>
      </c>
      <c r="B65" s="46" t="s">
        <v>309</v>
      </c>
      <c r="C65" s="47"/>
      <c r="D65" s="48">
        <f>D66</f>
        <v>166</v>
      </c>
    </row>
    <row r="66" spans="1:4" ht="22.5" x14ac:dyDescent="0.2">
      <c r="A66" s="49" t="s">
        <v>236</v>
      </c>
      <c r="B66" s="46" t="s">
        <v>309</v>
      </c>
      <c r="C66" s="47">
        <v>600</v>
      </c>
      <c r="D66" s="48">
        <f>D67</f>
        <v>166</v>
      </c>
    </row>
    <row r="67" spans="1:4" ht="22.5" x14ac:dyDescent="0.2">
      <c r="A67" s="49" t="s">
        <v>235</v>
      </c>
      <c r="B67" s="46" t="s">
        <v>309</v>
      </c>
      <c r="C67" s="47">
        <v>630</v>
      </c>
      <c r="D67" s="48">
        <v>166</v>
      </c>
    </row>
    <row r="68" spans="1:4" ht="22.5" x14ac:dyDescent="0.2">
      <c r="A68" s="49" t="s">
        <v>212</v>
      </c>
      <c r="B68" s="46" t="s">
        <v>310</v>
      </c>
      <c r="C68" s="47"/>
      <c r="D68" s="48">
        <f>D69</f>
        <v>274</v>
      </c>
    </row>
    <row r="69" spans="1:4" ht="22.5" x14ac:dyDescent="0.2">
      <c r="A69" s="50" t="s">
        <v>285</v>
      </c>
      <c r="B69" s="46" t="s">
        <v>310</v>
      </c>
      <c r="C69" s="47" t="s">
        <v>144</v>
      </c>
      <c r="D69" s="48">
        <f>D70</f>
        <v>274</v>
      </c>
    </row>
    <row r="70" spans="1:4" ht="22.5" x14ac:dyDescent="0.2">
      <c r="A70" s="50" t="s">
        <v>145</v>
      </c>
      <c r="B70" s="46" t="s">
        <v>310</v>
      </c>
      <c r="C70" s="47" t="s">
        <v>146</v>
      </c>
      <c r="D70" s="48">
        <v>274</v>
      </c>
    </row>
    <row r="71" spans="1:4" ht="22.5" x14ac:dyDescent="0.2">
      <c r="A71" s="49" t="s">
        <v>160</v>
      </c>
      <c r="B71" s="46" t="s">
        <v>311</v>
      </c>
      <c r="C71" s="47" t="s">
        <v>143</v>
      </c>
      <c r="D71" s="48">
        <f>D72</f>
        <v>260</v>
      </c>
    </row>
    <row r="72" spans="1:4" ht="22.5" x14ac:dyDescent="0.2">
      <c r="A72" s="49" t="s">
        <v>244</v>
      </c>
      <c r="B72" s="46" t="s">
        <v>312</v>
      </c>
      <c r="C72" s="47" t="s">
        <v>143</v>
      </c>
      <c r="D72" s="48">
        <f>D73</f>
        <v>260</v>
      </c>
    </row>
    <row r="73" spans="1:4" ht="22.5" x14ac:dyDescent="0.2">
      <c r="A73" s="49" t="s">
        <v>245</v>
      </c>
      <c r="B73" s="46" t="s">
        <v>313</v>
      </c>
      <c r="C73" s="47"/>
      <c r="D73" s="48">
        <f>D74</f>
        <v>260</v>
      </c>
    </row>
    <row r="74" spans="1:4" ht="22.5" x14ac:dyDescent="0.2">
      <c r="A74" s="50" t="s">
        <v>285</v>
      </c>
      <c r="B74" s="46" t="s">
        <v>313</v>
      </c>
      <c r="C74" s="47" t="s">
        <v>144</v>
      </c>
      <c r="D74" s="48">
        <f>D75</f>
        <v>260</v>
      </c>
    </row>
    <row r="75" spans="1:4" ht="22.5" x14ac:dyDescent="0.2">
      <c r="A75" s="50" t="s">
        <v>145</v>
      </c>
      <c r="B75" s="46" t="s">
        <v>313</v>
      </c>
      <c r="C75" s="47" t="s">
        <v>146</v>
      </c>
      <c r="D75" s="48">
        <v>260</v>
      </c>
    </row>
    <row r="76" spans="1:4" x14ac:dyDescent="0.2">
      <c r="A76" s="49" t="s">
        <v>224</v>
      </c>
      <c r="B76" s="46" t="s">
        <v>314</v>
      </c>
      <c r="C76" s="47" t="s">
        <v>143</v>
      </c>
      <c r="D76" s="48">
        <f>D77</f>
        <v>120</v>
      </c>
    </row>
    <row r="77" spans="1:4" ht="22.5" x14ac:dyDescent="0.2">
      <c r="A77" s="49" t="s">
        <v>246</v>
      </c>
      <c r="B77" s="46" t="s">
        <v>315</v>
      </c>
      <c r="C77" s="47" t="s">
        <v>143</v>
      </c>
      <c r="D77" s="48">
        <f>D78</f>
        <v>120</v>
      </c>
    </row>
    <row r="78" spans="1:4" ht="22.5" x14ac:dyDescent="0.2">
      <c r="A78" s="49" t="s">
        <v>212</v>
      </c>
      <c r="B78" s="46" t="s">
        <v>316</v>
      </c>
      <c r="C78" s="47"/>
      <c r="D78" s="48">
        <f>D79</f>
        <v>120</v>
      </c>
    </row>
    <row r="79" spans="1:4" ht="22.5" x14ac:dyDescent="0.2">
      <c r="A79" s="50" t="s">
        <v>285</v>
      </c>
      <c r="B79" s="46" t="s">
        <v>316</v>
      </c>
      <c r="C79" s="47" t="s">
        <v>144</v>
      </c>
      <c r="D79" s="48">
        <f>D80</f>
        <v>120</v>
      </c>
    </row>
    <row r="80" spans="1:4" ht="22.5" x14ac:dyDescent="0.2">
      <c r="A80" s="50" t="s">
        <v>145</v>
      </c>
      <c r="B80" s="46" t="s">
        <v>316</v>
      </c>
      <c r="C80" s="47" t="s">
        <v>146</v>
      </c>
      <c r="D80" s="48">
        <v>120</v>
      </c>
    </row>
    <row r="81" spans="1:4" ht="78.75" x14ac:dyDescent="0.2">
      <c r="A81" s="49" t="s">
        <v>478</v>
      </c>
      <c r="B81" s="65">
        <v>1000000000</v>
      </c>
      <c r="C81" s="47"/>
      <c r="D81" s="48">
        <f>D82+D96+D101</f>
        <v>88.3</v>
      </c>
    </row>
    <row r="82" spans="1:4" x14ac:dyDescent="0.2">
      <c r="A82" s="50" t="s">
        <v>161</v>
      </c>
      <c r="B82" s="65">
        <v>1010000000</v>
      </c>
      <c r="C82" s="47"/>
      <c r="D82" s="48">
        <f>D83+D92</f>
        <v>73.3</v>
      </c>
    </row>
    <row r="83" spans="1:4" ht="22.5" x14ac:dyDescent="0.2">
      <c r="A83" s="50" t="s">
        <v>219</v>
      </c>
      <c r="B83" s="65">
        <v>1010300000</v>
      </c>
      <c r="C83" s="47"/>
      <c r="D83" s="48">
        <f>D84+D87</f>
        <v>33.299999999999997</v>
      </c>
    </row>
    <row r="84" spans="1:4" ht="22.5" x14ac:dyDescent="0.2">
      <c r="A84" s="50" t="s">
        <v>487</v>
      </c>
      <c r="B84" s="65">
        <v>1010382300</v>
      </c>
      <c r="C84" s="47"/>
      <c r="D84" s="48">
        <f>D85</f>
        <v>23.3</v>
      </c>
    </row>
    <row r="85" spans="1:4" ht="45" x14ac:dyDescent="0.2">
      <c r="A85" s="50" t="s">
        <v>147</v>
      </c>
      <c r="B85" s="65">
        <v>1010382300</v>
      </c>
      <c r="C85" s="47">
        <v>100</v>
      </c>
      <c r="D85" s="48">
        <f>D86</f>
        <v>23.3</v>
      </c>
    </row>
    <row r="86" spans="1:4" ht="22.5" x14ac:dyDescent="0.2">
      <c r="A86" s="50" t="s">
        <v>152</v>
      </c>
      <c r="B86" s="65">
        <v>1010382300</v>
      </c>
      <c r="C86" s="47">
        <v>120</v>
      </c>
      <c r="D86" s="48">
        <v>23.3</v>
      </c>
    </row>
    <row r="87" spans="1:4" ht="33.75" x14ac:dyDescent="0.2">
      <c r="A87" s="50" t="s">
        <v>491</v>
      </c>
      <c r="B87" s="46" t="s">
        <v>338</v>
      </c>
      <c r="C87" s="47"/>
      <c r="D87" s="48">
        <f>D88+D90</f>
        <v>10</v>
      </c>
    </row>
    <row r="88" spans="1:4" ht="45" x14ac:dyDescent="0.2">
      <c r="A88" s="50" t="s">
        <v>147</v>
      </c>
      <c r="B88" s="46" t="s">
        <v>338</v>
      </c>
      <c r="C88" s="47">
        <v>100</v>
      </c>
      <c r="D88" s="48">
        <f>D89</f>
        <v>5.5</v>
      </c>
    </row>
    <row r="89" spans="1:4" ht="22.5" x14ac:dyDescent="0.2">
      <c r="A89" s="50" t="s">
        <v>152</v>
      </c>
      <c r="B89" s="46" t="s">
        <v>338</v>
      </c>
      <c r="C89" s="47">
        <v>120</v>
      </c>
      <c r="D89" s="48">
        <v>5.5</v>
      </c>
    </row>
    <row r="90" spans="1:4" ht="22.5" x14ac:dyDescent="0.2">
      <c r="A90" s="50" t="s">
        <v>285</v>
      </c>
      <c r="B90" s="46" t="s">
        <v>338</v>
      </c>
      <c r="C90" s="47">
        <v>200</v>
      </c>
      <c r="D90" s="48">
        <f>D91</f>
        <v>4.5</v>
      </c>
    </row>
    <row r="91" spans="1:4" ht="22.5" x14ac:dyDescent="0.2">
      <c r="A91" s="50" t="s">
        <v>145</v>
      </c>
      <c r="B91" s="46" t="s">
        <v>338</v>
      </c>
      <c r="C91" s="47">
        <v>240</v>
      </c>
      <c r="D91" s="48">
        <v>4.5</v>
      </c>
    </row>
    <row r="92" spans="1:4" ht="33.75" x14ac:dyDescent="0.2">
      <c r="A92" s="50" t="s">
        <v>215</v>
      </c>
      <c r="B92" s="65">
        <v>1010800000</v>
      </c>
      <c r="C92" s="47"/>
      <c r="D92" s="48">
        <f>D93</f>
        <v>40</v>
      </c>
    </row>
    <row r="93" spans="1:4" ht="45" x14ac:dyDescent="0.2">
      <c r="A93" s="50" t="s">
        <v>286</v>
      </c>
      <c r="B93" s="65" t="s">
        <v>283</v>
      </c>
      <c r="C93" s="47"/>
      <c r="D93" s="48">
        <f>D94</f>
        <v>40</v>
      </c>
    </row>
    <row r="94" spans="1:4" ht="22.5" x14ac:dyDescent="0.2">
      <c r="A94" s="50" t="s">
        <v>285</v>
      </c>
      <c r="B94" s="65" t="s">
        <v>283</v>
      </c>
      <c r="C94" s="47">
        <v>200</v>
      </c>
      <c r="D94" s="48">
        <f>D95</f>
        <v>40</v>
      </c>
    </row>
    <row r="95" spans="1:4" ht="22.5" x14ac:dyDescent="0.2">
      <c r="A95" s="50" t="s">
        <v>145</v>
      </c>
      <c r="B95" s="65" t="s">
        <v>283</v>
      </c>
      <c r="C95" s="47">
        <v>240</v>
      </c>
      <c r="D95" s="48">
        <v>40</v>
      </c>
    </row>
    <row r="96" spans="1:4" ht="22.5" x14ac:dyDescent="0.2">
      <c r="A96" s="49" t="s">
        <v>206</v>
      </c>
      <c r="B96" s="65">
        <v>1020000000</v>
      </c>
      <c r="C96" s="47" t="s">
        <v>143</v>
      </c>
      <c r="D96" s="48">
        <f>D97</f>
        <v>10</v>
      </c>
    </row>
    <row r="97" spans="1:4" ht="33.75" x14ac:dyDescent="0.2">
      <c r="A97" s="49" t="s">
        <v>207</v>
      </c>
      <c r="B97" s="65">
        <v>1020100000</v>
      </c>
      <c r="C97" s="47" t="s">
        <v>143</v>
      </c>
      <c r="D97" s="48">
        <f>D98</f>
        <v>10</v>
      </c>
    </row>
    <row r="98" spans="1:4" ht="22.5" x14ac:dyDescent="0.2">
      <c r="A98" s="49" t="s">
        <v>208</v>
      </c>
      <c r="B98" s="65">
        <v>1020120040</v>
      </c>
      <c r="C98" s="47"/>
      <c r="D98" s="48">
        <f>D99</f>
        <v>10</v>
      </c>
    </row>
    <row r="99" spans="1:4" ht="22.5" x14ac:dyDescent="0.2">
      <c r="A99" s="50" t="s">
        <v>285</v>
      </c>
      <c r="B99" s="66">
        <v>1020120040</v>
      </c>
      <c r="C99" s="47" t="s">
        <v>144</v>
      </c>
      <c r="D99" s="48">
        <f>D100</f>
        <v>10</v>
      </c>
    </row>
    <row r="100" spans="1:4" ht="22.5" x14ac:dyDescent="0.2">
      <c r="A100" s="53" t="s">
        <v>145</v>
      </c>
      <c r="B100" s="66">
        <v>1020120040</v>
      </c>
      <c r="C100" s="47" t="s">
        <v>146</v>
      </c>
      <c r="D100" s="48">
        <v>10</v>
      </c>
    </row>
    <row r="101" spans="1:4" x14ac:dyDescent="0.2">
      <c r="A101" s="14" t="s">
        <v>221</v>
      </c>
      <c r="B101" s="15">
        <v>1030000000</v>
      </c>
      <c r="C101" s="54"/>
      <c r="D101" s="27">
        <f>D102</f>
        <v>5</v>
      </c>
    </row>
    <row r="102" spans="1:4" ht="33.75" x14ac:dyDescent="0.2">
      <c r="A102" s="14" t="s">
        <v>222</v>
      </c>
      <c r="B102" s="15">
        <v>1030100000</v>
      </c>
      <c r="C102" s="54"/>
      <c r="D102" s="27">
        <f>D103</f>
        <v>5</v>
      </c>
    </row>
    <row r="103" spans="1:4" ht="22.5" x14ac:dyDescent="0.2">
      <c r="A103" s="14" t="s">
        <v>212</v>
      </c>
      <c r="B103" s="15">
        <v>1030199990</v>
      </c>
      <c r="C103" s="54"/>
      <c r="D103" s="27">
        <f>D104</f>
        <v>5</v>
      </c>
    </row>
    <row r="104" spans="1:4" ht="22.5" x14ac:dyDescent="0.2">
      <c r="A104" s="50" t="s">
        <v>285</v>
      </c>
      <c r="B104" s="15">
        <v>1030199990</v>
      </c>
      <c r="C104" s="47" t="s">
        <v>144</v>
      </c>
      <c r="D104" s="27">
        <f>D105</f>
        <v>5</v>
      </c>
    </row>
    <row r="105" spans="1:4" ht="22.5" x14ac:dyDescent="0.2">
      <c r="A105" s="50" t="s">
        <v>145</v>
      </c>
      <c r="B105" s="15">
        <v>1030199990</v>
      </c>
      <c r="C105" s="47" t="s">
        <v>146</v>
      </c>
      <c r="D105" s="27">
        <v>5</v>
      </c>
    </row>
    <row r="106" spans="1:4" ht="33.75" x14ac:dyDescent="0.2">
      <c r="A106" s="49" t="s">
        <v>333</v>
      </c>
      <c r="B106" s="65">
        <v>1100000000</v>
      </c>
      <c r="C106" s="47" t="s">
        <v>143</v>
      </c>
      <c r="D106" s="48">
        <f>D107+D115</f>
        <v>60</v>
      </c>
    </row>
    <row r="107" spans="1:4" ht="33.75" x14ac:dyDescent="0.2">
      <c r="A107" s="49" t="s">
        <v>162</v>
      </c>
      <c r="B107" s="65">
        <v>1110000000</v>
      </c>
      <c r="C107" s="47" t="s">
        <v>143</v>
      </c>
      <c r="D107" s="48">
        <f t="shared" ref="D107:D110" si="0">D108</f>
        <v>55</v>
      </c>
    </row>
    <row r="108" spans="1:4" ht="22.5" x14ac:dyDescent="0.2">
      <c r="A108" s="49" t="s">
        <v>241</v>
      </c>
      <c r="B108" s="65">
        <v>1110100000</v>
      </c>
      <c r="C108" s="47" t="s">
        <v>143</v>
      </c>
      <c r="D108" s="48">
        <f>D109+D112</f>
        <v>55</v>
      </c>
    </row>
    <row r="109" spans="1:4" x14ac:dyDescent="0.2">
      <c r="A109" s="49" t="s">
        <v>136</v>
      </c>
      <c r="B109" s="65">
        <v>1110122020</v>
      </c>
      <c r="C109" s="47"/>
      <c r="D109" s="48">
        <f t="shared" si="0"/>
        <v>50</v>
      </c>
    </row>
    <row r="110" spans="1:4" x14ac:dyDescent="0.2">
      <c r="A110" s="50" t="s">
        <v>154</v>
      </c>
      <c r="B110" s="65">
        <v>1110122020</v>
      </c>
      <c r="C110" s="47" t="s">
        <v>155</v>
      </c>
      <c r="D110" s="48">
        <f t="shared" si="0"/>
        <v>50</v>
      </c>
    </row>
    <row r="111" spans="1:4" x14ac:dyDescent="0.2">
      <c r="A111" s="50" t="s">
        <v>137</v>
      </c>
      <c r="B111" s="65">
        <v>1110122020</v>
      </c>
      <c r="C111" s="47" t="s">
        <v>130</v>
      </c>
      <c r="D111" s="48">
        <v>50</v>
      </c>
    </row>
    <row r="112" spans="1:4" ht="22.5" x14ac:dyDescent="0.2">
      <c r="A112" s="49" t="s">
        <v>212</v>
      </c>
      <c r="B112" s="65">
        <v>1110199990</v>
      </c>
      <c r="C112" s="47"/>
      <c r="D112" s="48">
        <f>D113</f>
        <v>5</v>
      </c>
    </row>
    <row r="113" spans="1:4" ht="22.5" x14ac:dyDescent="0.2">
      <c r="A113" s="50" t="s">
        <v>285</v>
      </c>
      <c r="B113" s="65">
        <v>1110199990</v>
      </c>
      <c r="C113" s="47" t="s">
        <v>144</v>
      </c>
      <c r="D113" s="48">
        <f>D114</f>
        <v>5</v>
      </c>
    </row>
    <row r="114" spans="1:4" ht="22.5" x14ac:dyDescent="0.2">
      <c r="A114" s="50" t="s">
        <v>145</v>
      </c>
      <c r="B114" s="65">
        <v>1110199990</v>
      </c>
      <c r="C114" s="47" t="s">
        <v>146</v>
      </c>
      <c r="D114" s="48">
        <v>5</v>
      </c>
    </row>
    <row r="115" spans="1:4" x14ac:dyDescent="0.2">
      <c r="A115" s="49" t="s">
        <v>163</v>
      </c>
      <c r="B115" s="65">
        <v>1120000000</v>
      </c>
      <c r="C115" s="47" t="s">
        <v>143</v>
      </c>
      <c r="D115" s="48">
        <f>D116</f>
        <v>5</v>
      </c>
    </row>
    <row r="116" spans="1:4" ht="22.5" x14ac:dyDescent="0.2">
      <c r="A116" s="49" t="s">
        <v>243</v>
      </c>
      <c r="B116" s="65">
        <v>1120200000</v>
      </c>
      <c r="C116" s="47" t="s">
        <v>143</v>
      </c>
      <c r="D116" s="48">
        <f>D117</f>
        <v>5</v>
      </c>
    </row>
    <row r="117" spans="1:4" ht="22.5" x14ac:dyDescent="0.2">
      <c r="A117" s="49" t="s">
        <v>212</v>
      </c>
      <c r="B117" s="65">
        <v>1120299990</v>
      </c>
      <c r="C117" s="47"/>
      <c r="D117" s="48">
        <f>D118</f>
        <v>5</v>
      </c>
    </row>
    <row r="118" spans="1:4" ht="22.5" x14ac:dyDescent="0.2">
      <c r="A118" s="50" t="s">
        <v>285</v>
      </c>
      <c r="B118" s="65">
        <v>1120299990</v>
      </c>
      <c r="C118" s="47" t="s">
        <v>144</v>
      </c>
      <c r="D118" s="48">
        <f>D119</f>
        <v>5</v>
      </c>
    </row>
    <row r="119" spans="1:4" ht="22.5" x14ac:dyDescent="0.2">
      <c r="A119" s="50" t="s">
        <v>145</v>
      </c>
      <c r="B119" s="65">
        <v>1120299990</v>
      </c>
      <c r="C119" s="47" t="s">
        <v>146</v>
      </c>
      <c r="D119" s="48">
        <v>5</v>
      </c>
    </row>
    <row r="120" spans="1:4" ht="22.5" x14ac:dyDescent="0.2">
      <c r="A120" s="55" t="s">
        <v>351</v>
      </c>
      <c r="B120" s="66">
        <v>1200000000</v>
      </c>
      <c r="C120" s="47" t="s">
        <v>143</v>
      </c>
      <c r="D120" s="48">
        <f>E12+D121</f>
        <v>15</v>
      </c>
    </row>
    <row r="121" spans="1:4" ht="22.5" x14ac:dyDescent="0.2">
      <c r="A121" s="50" t="s">
        <v>334</v>
      </c>
      <c r="B121" s="37" t="s">
        <v>335</v>
      </c>
      <c r="C121" s="47"/>
      <c r="D121" s="48">
        <f>D122</f>
        <v>15</v>
      </c>
    </row>
    <row r="122" spans="1:4" ht="22.5" x14ac:dyDescent="0.2">
      <c r="A122" s="49" t="s">
        <v>211</v>
      </c>
      <c r="B122" s="46" t="s">
        <v>336</v>
      </c>
      <c r="C122" s="47"/>
      <c r="D122" s="48">
        <f>D123</f>
        <v>15</v>
      </c>
    </row>
    <row r="123" spans="1:4" ht="22.5" x14ac:dyDescent="0.2">
      <c r="A123" s="49" t="s">
        <v>212</v>
      </c>
      <c r="B123" s="46" t="s">
        <v>337</v>
      </c>
      <c r="C123" s="47"/>
      <c r="D123" s="48">
        <f>D124</f>
        <v>15</v>
      </c>
    </row>
    <row r="124" spans="1:4" ht="22.5" x14ac:dyDescent="0.2">
      <c r="A124" s="50" t="s">
        <v>285</v>
      </c>
      <c r="B124" s="46" t="s">
        <v>337</v>
      </c>
      <c r="C124" s="47">
        <v>200</v>
      </c>
      <c r="D124" s="48">
        <f>D125</f>
        <v>15</v>
      </c>
    </row>
    <row r="125" spans="1:4" ht="22.5" x14ac:dyDescent="0.2">
      <c r="A125" s="50" t="s">
        <v>145</v>
      </c>
      <c r="B125" s="46" t="s">
        <v>337</v>
      </c>
      <c r="C125" s="47">
        <v>240</v>
      </c>
      <c r="D125" s="48">
        <v>15</v>
      </c>
    </row>
    <row r="126" spans="1:4" ht="22.5" x14ac:dyDescent="0.2">
      <c r="A126" s="49" t="s">
        <v>483</v>
      </c>
      <c r="B126" s="65">
        <v>1400000000</v>
      </c>
      <c r="C126" s="47" t="s">
        <v>143</v>
      </c>
      <c r="D126" s="48">
        <f t="shared" ref="D126:D129" si="1">D127</f>
        <v>444</v>
      </c>
    </row>
    <row r="127" spans="1:4" ht="33.75" x14ac:dyDescent="0.2">
      <c r="A127" s="49" t="s">
        <v>268</v>
      </c>
      <c r="B127" s="65">
        <v>1410000000</v>
      </c>
      <c r="C127" s="47" t="s">
        <v>143</v>
      </c>
      <c r="D127" s="48">
        <f t="shared" si="1"/>
        <v>444</v>
      </c>
    </row>
    <row r="128" spans="1:4" ht="33.75" x14ac:dyDescent="0.2">
      <c r="A128" s="49" t="s">
        <v>267</v>
      </c>
      <c r="B128" s="65">
        <v>1410100000</v>
      </c>
      <c r="C128" s="47" t="s">
        <v>143</v>
      </c>
      <c r="D128" s="48">
        <f t="shared" si="1"/>
        <v>444</v>
      </c>
    </row>
    <row r="129" spans="1:4" x14ac:dyDescent="0.2">
      <c r="A129" s="49" t="s">
        <v>139</v>
      </c>
      <c r="B129" s="65">
        <v>1410120070</v>
      </c>
      <c r="C129" s="47"/>
      <c r="D129" s="48">
        <f t="shared" si="1"/>
        <v>444</v>
      </c>
    </row>
    <row r="130" spans="1:4" ht="22.5" x14ac:dyDescent="0.2">
      <c r="A130" s="50" t="s">
        <v>285</v>
      </c>
      <c r="B130" s="65">
        <v>1410120070</v>
      </c>
      <c r="C130" s="47" t="s">
        <v>144</v>
      </c>
      <c r="D130" s="48">
        <f>D131</f>
        <v>444</v>
      </c>
    </row>
    <row r="131" spans="1:4" ht="22.5" x14ac:dyDescent="0.2">
      <c r="A131" s="50" t="s">
        <v>145</v>
      </c>
      <c r="B131" s="65">
        <v>1410120070</v>
      </c>
      <c r="C131" s="47" t="s">
        <v>146</v>
      </c>
      <c r="D131" s="48">
        <f>384+60</f>
        <v>444</v>
      </c>
    </row>
    <row r="132" spans="1:4" ht="22.5" x14ac:dyDescent="0.2">
      <c r="A132" s="50" t="s">
        <v>404</v>
      </c>
      <c r="B132" s="65">
        <v>1500000000</v>
      </c>
      <c r="C132" s="47"/>
      <c r="D132" s="48">
        <f>D133</f>
        <v>1955</v>
      </c>
    </row>
    <row r="133" spans="1:4" x14ac:dyDescent="0.2">
      <c r="A133" s="50" t="s">
        <v>405</v>
      </c>
      <c r="B133" s="65">
        <v>1540000000</v>
      </c>
      <c r="C133" s="47"/>
      <c r="D133" s="48">
        <f>D134</f>
        <v>1955</v>
      </c>
    </row>
    <row r="134" spans="1:4" ht="24" customHeight="1" x14ac:dyDescent="0.2">
      <c r="A134" s="50" t="s">
        <v>406</v>
      </c>
      <c r="B134" s="65">
        <v>1540200000</v>
      </c>
      <c r="C134" s="47"/>
      <c r="D134" s="48">
        <f>D135</f>
        <v>1955</v>
      </c>
    </row>
    <row r="135" spans="1:4" ht="22.5" x14ac:dyDescent="0.2">
      <c r="A135" s="50" t="s">
        <v>212</v>
      </c>
      <c r="B135" s="65">
        <v>1540299990</v>
      </c>
      <c r="C135" s="47"/>
      <c r="D135" s="48">
        <f>D136</f>
        <v>1955</v>
      </c>
    </row>
    <row r="136" spans="1:4" ht="22.5" x14ac:dyDescent="0.2">
      <c r="A136" s="50" t="s">
        <v>285</v>
      </c>
      <c r="B136" s="65">
        <v>1540299990</v>
      </c>
      <c r="C136" s="47">
        <v>200</v>
      </c>
      <c r="D136" s="48">
        <f>D137</f>
        <v>1955</v>
      </c>
    </row>
    <row r="137" spans="1:4" ht="22.5" x14ac:dyDescent="0.2">
      <c r="A137" s="50" t="s">
        <v>145</v>
      </c>
      <c r="B137" s="65">
        <v>1540299990</v>
      </c>
      <c r="C137" s="47">
        <v>240</v>
      </c>
      <c r="D137" s="48">
        <v>1955</v>
      </c>
    </row>
    <row r="138" spans="1:4" ht="22.5" x14ac:dyDescent="0.2">
      <c r="A138" s="49" t="s">
        <v>481</v>
      </c>
      <c r="B138" s="65">
        <v>1700000000</v>
      </c>
      <c r="C138" s="47" t="s">
        <v>143</v>
      </c>
      <c r="D138" s="48">
        <f>D139+D145</f>
        <v>1959.5</v>
      </c>
    </row>
    <row r="139" spans="1:4" ht="33.75" x14ac:dyDescent="0.2">
      <c r="A139" s="49" t="s">
        <v>269</v>
      </c>
      <c r="B139" s="65">
        <v>1700100000</v>
      </c>
      <c r="C139" s="47" t="s">
        <v>143</v>
      </c>
      <c r="D139" s="48">
        <f>D140</f>
        <v>1914.5</v>
      </c>
    </row>
    <row r="140" spans="1:4" ht="22.5" x14ac:dyDescent="0.2">
      <c r="A140" s="49" t="s">
        <v>212</v>
      </c>
      <c r="B140" s="65">
        <v>1700199990</v>
      </c>
      <c r="C140" s="47"/>
      <c r="D140" s="48">
        <f>D141+D143</f>
        <v>1914.5</v>
      </c>
    </row>
    <row r="141" spans="1:4" ht="22.5" x14ac:dyDescent="0.2">
      <c r="A141" s="50" t="s">
        <v>285</v>
      </c>
      <c r="B141" s="65">
        <v>1700199990</v>
      </c>
      <c r="C141" s="47" t="s">
        <v>144</v>
      </c>
      <c r="D141" s="48">
        <f>D142</f>
        <v>1907.5</v>
      </c>
    </row>
    <row r="142" spans="1:4" ht="22.5" x14ac:dyDescent="0.2">
      <c r="A142" s="50" t="s">
        <v>145</v>
      </c>
      <c r="B142" s="65">
        <v>1700199990</v>
      </c>
      <c r="C142" s="47" t="s">
        <v>146</v>
      </c>
      <c r="D142" s="48">
        <v>1907.5</v>
      </c>
    </row>
    <row r="143" spans="1:4" x14ac:dyDescent="0.2">
      <c r="A143" s="50" t="s">
        <v>154</v>
      </c>
      <c r="B143" s="65">
        <v>1700199990</v>
      </c>
      <c r="C143" s="47" t="s">
        <v>155</v>
      </c>
      <c r="D143" s="48">
        <f>D144</f>
        <v>7</v>
      </c>
    </row>
    <row r="144" spans="1:4" x14ac:dyDescent="0.2">
      <c r="A144" s="50" t="s">
        <v>156</v>
      </c>
      <c r="B144" s="65">
        <v>1700199990</v>
      </c>
      <c r="C144" s="47" t="s">
        <v>157</v>
      </c>
      <c r="D144" s="48">
        <v>7</v>
      </c>
    </row>
    <row r="145" spans="1:4" ht="22.5" x14ac:dyDescent="0.2">
      <c r="A145" s="50" t="s">
        <v>249</v>
      </c>
      <c r="B145" s="65">
        <v>1700400000</v>
      </c>
      <c r="C145" s="47"/>
      <c r="D145" s="48">
        <f>D146</f>
        <v>45</v>
      </c>
    </row>
    <row r="146" spans="1:4" ht="22.5" x14ac:dyDescent="0.2">
      <c r="A146" s="50" t="s">
        <v>212</v>
      </c>
      <c r="B146" s="65">
        <v>1700499990</v>
      </c>
      <c r="C146" s="47"/>
      <c r="D146" s="48">
        <f>D147</f>
        <v>45</v>
      </c>
    </row>
    <row r="147" spans="1:4" ht="18.75" customHeight="1" x14ac:dyDescent="0.2">
      <c r="A147" s="50" t="s">
        <v>285</v>
      </c>
      <c r="B147" s="65">
        <v>1700499990</v>
      </c>
      <c r="C147" s="47">
        <v>200</v>
      </c>
      <c r="D147" s="48">
        <f>D148</f>
        <v>45</v>
      </c>
    </row>
    <row r="148" spans="1:4" ht="24.75" customHeight="1" x14ac:dyDescent="0.2">
      <c r="A148" s="50" t="s">
        <v>145</v>
      </c>
      <c r="B148" s="65">
        <v>1700499990</v>
      </c>
      <c r="C148" s="47">
        <v>240</v>
      </c>
      <c r="D148" s="48">
        <v>45</v>
      </c>
    </row>
    <row r="149" spans="1:4" ht="22.5" x14ac:dyDescent="0.2">
      <c r="A149" s="49" t="s">
        <v>479</v>
      </c>
      <c r="B149" s="65">
        <v>1800000000</v>
      </c>
      <c r="C149" s="47" t="s">
        <v>143</v>
      </c>
      <c r="D149" s="48">
        <f>D150</f>
        <v>16679.400000000001</v>
      </c>
    </row>
    <row r="150" spans="1:4" ht="22.5" x14ac:dyDescent="0.2">
      <c r="A150" s="49" t="s">
        <v>262</v>
      </c>
      <c r="B150" s="65">
        <v>1810000000</v>
      </c>
      <c r="C150" s="47" t="s">
        <v>143</v>
      </c>
      <c r="D150" s="48">
        <f>D151+D179</f>
        <v>16679.400000000001</v>
      </c>
    </row>
    <row r="151" spans="1:4" ht="33.75" x14ac:dyDescent="0.2">
      <c r="A151" s="49" t="s">
        <v>263</v>
      </c>
      <c r="B151" s="65">
        <v>1810100000</v>
      </c>
      <c r="C151" s="47"/>
      <c r="D151" s="48">
        <f>D152+D159+D162+D169+D176</f>
        <v>16322.4</v>
      </c>
    </row>
    <row r="152" spans="1:4" ht="22.5" x14ac:dyDescent="0.2">
      <c r="A152" s="49" t="s">
        <v>209</v>
      </c>
      <c r="B152" s="65">
        <v>1810100590</v>
      </c>
      <c r="C152" s="47" t="s">
        <v>143</v>
      </c>
      <c r="D152" s="48">
        <f>D153+D155+D157</f>
        <v>4906.5</v>
      </c>
    </row>
    <row r="153" spans="1:4" ht="45" x14ac:dyDescent="0.2">
      <c r="A153" s="50" t="s">
        <v>147</v>
      </c>
      <c r="B153" s="65">
        <v>1810100590</v>
      </c>
      <c r="C153" s="47" t="s">
        <v>148</v>
      </c>
      <c r="D153" s="48">
        <f>D154</f>
        <v>4578.5</v>
      </c>
    </row>
    <row r="154" spans="1:4" x14ac:dyDescent="0.2">
      <c r="A154" s="50" t="s">
        <v>149</v>
      </c>
      <c r="B154" s="65">
        <v>1810100590</v>
      </c>
      <c r="C154" s="47" t="s">
        <v>150</v>
      </c>
      <c r="D154" s="48">
        <v>4578.5</v>
      </c>
    </row>
    <row r="155" spans="1:4" ht="22.5" x14ac:dyDescent="0.2">
      <c r="A155" s="50" t="s">
        <v>285</v>
      </c>
      <c r="B155" s="65">
        <v>1810100590</v>
      </c>
      <c r="C155" s="47" t="s">
        <v>144</v>
      </c>
      <c r="D155" s="48">
        <f>D156</f>
        <v>323</v>
      </c>
    </row>
    <row r="156" spans="1:4" ht="22.5" x14ac:dyDescent="0.2">
      <c r="A156" s="50" t="s">
        <v>145</v>
      </c>
      <c r="B156" s="65">
        <v>1810100590</v>
      </c>
      <c r="C156" s="47" t="s">
        <v>146</v>
      </c>
      <c r="D156" s="48">
        <v>323</v>
      </c>
    </row>
    <row r="157" spans="1:4" x14ac:dyDescent="0.2">
      <c r="A157" s="50" t="s">
        <v>154</v>
      </c>
      <c r="B157" s="65">
        <v>1810100590</v>
      </c>
      <c r="C157" s="47" t="s">
        <v>155</v>
      </c>
      <c r="D157" s="48">
        <f>D158</f>
        <v>5</v>
      </c>
    </row>
    <row r="158" spans="1:4" x14ac:dyDescent="0.2">
      <c r="A158" s="50" t="s">
        <v>156</v>
      </c>
      <c r="B158" s="65">
        <v>1810100590</v>
      </c>
      <c r="C158" s="47" t="s">
        <v>157</v>
      </c>
      <c r="D158" s="48">
        <v>5</v>
      </c>
    </row>
    <row r="159" spans="1:4" x14ac:dyDescent="0.2">
      <c r="A159" s="49" t="s">
        <v>205</v>
      </c>
      <c r="B159" s="65">
        <v>1810102030</v>
      </c>
      <c r="C159" s="47" t="s">
        <v>143</v>
      </c>
      <c r="D159" s="48">
        <f>D160</f>
        <v>1600</v>
      </c>
    </row>
    <row r="160" spans="1:4" ht="45" x14ac:dyDescent="0.2">
      <c r="A160" s="50" t="s">
        <v>147</v>
      </c>
      <c r="B160" s="65">
        <v>1810102030</v>
      </c>
      <c r="C160" s="47" t="s">
        <v>148</v>
      </c>
      <c r="D160" s="48">
        <f>D161</f>
        <v>1600</v>
      </c>
    </row>
    <row r="161" spans="1:4" ht="22.5" x14ac:dyDescent="0.2">
      <c r="A161" s="50" t="s">
        <v>152</v>
      </c>
      <c r="B161" s="65">
        <v>1810102030</v>
      </c>
      <c r="C161" s="47" t="s">
        <v>153</v>
      </c>
      <c r="D161" s="48">
        <v>1600</v>
      </c>
    </row>
    <row r="162" spans="1:4" x14ac:dyDescent="0.2">
      <c r="A162" s="49" t="s">
        <v>133</v>
      </c>
      <c r="B162" s="65">
        <v>1810102040</v>
      </c>
      <c r="C162" s="47" t="s">
        <v>143</v>
      </c>
      <c r="D162" s="48">
        <f>D163+D165+D167</f>
        <v>9369</v>
      </c>
    </row>
    <row r="163" spans="1:4" ht="45" x14ac:dyDescent="0.2">
      <c r="A163" s="50" t="s">
        <v>147</v>
      </c>
      <c r="B163" s="65">
        <v>1810102040</v>
      </c>
      <c r="C163" s="47" t="s">
        <v>148</v>
      </c>
      <c r="D163" s="48">
        <f>D164</f>
        <v>9347</v>
      </c>
    </row>
    <row r="164" spans="1:4" ht="22.5" x14ac:dyDescent="0.2">
      <c r="A164" s="50" t="s">
        <v>152</v>
      </c>
      <c r="B164" s="65">
        <v>1810102040</v>
      </c>
      <c r="C164" s="47" t="s">
        <v>153</v>
      </c>
      <c r="D164" s="48">
        <v>9347</v>
      </c>
    </row>
    <row r="165" spans="1:4" ht="22.5" x14ac:dyDescent="0.2">
      <c r="A165" s="50" t="s">
        <v>285</v>
      </c>
      <c r="B165" s="65">
        <v>1810102040</v>
      </c>
      <c r="C165" s="47" t="s">
        <v>144</v>
      </c>
      <c r="D165" s="48">
        <f>D166</f>
        <v>22</v>
      </c>
    </row>
    <row r="166" spans="1:4" ht="22.5" x14ac:dyDescent="0.2">
      <c r="A166" s="50" t="s">
        <v>145</v>
      </c>
      <c r="B166" s="65">
        <v>1810102040</v>
      </c>
      <c r="C166" s="47" t="s">
        <v>146</v>
      </c>
      <c r="D166" s="48">
        <v>22</v>
      </c>
    </row>
    <row r="167" spans="1:4" x14ac:dyDescent="0.2">
      <c r="A167" s="50" t="s">
        <v>154</v>
      </c>
      <c r="B167" s="65">
        <v>1810102040</v>
      </c>
      <c r="C167" s="47" t="s">
        <v>155</v>
      </c>
      <c r="D167" s="48">
        <f>D168</f>
        <v>0</v>
      </c>
    </row>
    <row r="168" spans="1:4" x14ac:dyDescent="0.2">
      <c r="A168" s="50" t="s">
        <v>156</v>
      </c>
      <c r="B168" s="65">
        <v>1810102040</v>
      </c>
      <c r="C168" s="47" t="s">
        <v>157</v>
      </c>
      <c r="D168" s="48"/>
    </row>
    <row r="169" spans="1:4" x14ac:dyDescent="0.2">
      <c r="A169" s="13" t="s">
        <v>210</v>
      </c>
      <c r="B169" s="65">
        <v>1810102400</v>
      </c>
      <c r="C169" s="47"/>
      <c r="D169" s="48">
        <f>D170+D172+D174</f>
        <v>277</v>
      </c>
    </row>
    <row r="170" spans="1:4" ht="45" x14ac:dyDescent="0.2">
      <c r="A170" s="50" t="s">
        <v>147</v>
      </c>
      <c r="B170" s="65">
        <v>1810102400</v>
      </c>
      <c r="C170" s="47">
        <v>100</v>
      </c>
      <c r="D170" s="48">
        <f>D171</f>
        <v>0</v>
      </c>
    </row>
    <row r="171" spans="1:4" ht="22.5" x14ac:dyDescent="0.2">
      <c r="A171" s="50" t="s">
        <v>152</v>
      </c>
      <c r="B171" s="65">
        <v>1810102400</v>
      </c>
      <c r="C171" s="47">
        <v>120</v>
      </c>
      <c r="D171" s="48"/>
    </row>
    <row r="172" spans="1:4" ht="22.5" x14ac:dyDescent="0.2">
      <c r="A172" s="50" t="s">
        <v>285</v>
      </c>
      <c r="B172" s="65">
        <v>1810102400</v>
      </c>
      <c r="C172" s="47">
        <v>200</v>
      </c>
      <c r="D172" s="48">
        <f>D173</f>
        <v>260</v>
      </c>
    </row>
    <row r="173" spans="1:4" ht="22.5" x14ac:dyDescent="0.2">
      <c r="A173" s="50" t="s">
        <v>145</v>
      </c>
      <c r="B173" s="65">
        <v>1810102400</v>
      </c>
      <c r="C173" s="47">
        <v>240</v>
      </c>
      <c r="D173" s="48">
        <v>260</v>
      </c>
    </row>
    <row r="174" spans="1:4" x14ac:dyDescent="0.2">
      <c r="A174" s="50" t="s">
        <v>154</v>
      </c>
      <c r="B174" s="65">
        <v>1810102400</v>
      </c>
      <c r="C174" s="47" t="s">
        <v>155</v>
      </c>
      <c r="D174" s="48">
        <f>D175</f>
        <v>17</v>
      </c>
    </row>
    <row r="175" spans="1:4" x14ac:dyDescent="0.2">
      <c r="A175" s="50" t="s">
        <v>156</v>
      </c>
      <c r="B175" s="65">
        <v>1810102400</v>
      </c>
      <c r="C175" s="47" t="s">
        <v>157</v>
      </c>
      <c r="D175" s="48">
        <v>17</v>
      </c>
    </row>
    <row r="176" spans="1:4" ht="45" x14ac:dyDescent="0.2">
      <c r="A176" s="50" t="s">
        <v>239</v>
      </c>
      <c r="B176" s="65">
        <v>1810189020</v>
      </c>
      <c r="C176" s="47"/>
      <c r="D176" s="48">
        <f>D177</f>
        <v>169.9</v>
      </c>
    </row>
    <row r="177" spans="1:4" x14ac:dyDescent="0.2">
      <c r="A177" s="50" t="s">
        <v>164</v>
      </c>
      <c r="B177" s="65">
        <v>1810189020</v>
      </c>
      <c r="C177" s="47">
        <v>500</v>
      </c>
      <c r="D177" s="48">
        <f>D178</f>
        <v>169.9</v>
      </c>
    </row>
    <row r="178" spans="1:4" x14ac:dyDescent="0.2">
      <c r="A178" s="50" t="s">
        <v>142</v>
      </c>
      <c r="B178" s="65">
        <v>1810189020</v>
      </c>
      <c r="C178" s="47">
        <v>540</v>
      </c>
      <c r="D178" s="48">
        <f>169+0.9</f>
        <v>169.9</v>
      </c>
    </row>
    <row r="179" spans="1:4" ht="22.5" x14ac:dyDescent="0.2">
      <c r="A179" s="50" t="s">
        <v>247</v>
      </c>
      <c r="B179" s="65">
        <v>1810300000</v>
      </c>
      <c r="C179" s="47"/>
      <c r="D179" s="48">
        <f>D185+D180</f>
        <v>357</v>
      </c>
    </row>
    <row r="180" spans="1:4" x14ac:dyDescent="0.2">
      <c r="A180" s="50" t="s">
        <v>133</v>
      </c>
      <c r="B180" s="65">
        <v>1810302040</v>
      </c>
      <c r="C180" s="47"/>
      <c r="D180" s="48">
        <f>D181+D183</f>
        <v>202</v>
      </c>
    </row>
    <row r="181" spans="1:4" ht="45" x14ac:dyDescent="0.2">
      <c r="A181" s="50" t="s">
        <v>147</v>
      </c>
      <c r="B181" s="65">
        <v>1810302040</v>
      </c>
      <c r="C181" s="47" t="s">
        <v>148</v>
      </c>
      <c r="D181" s="48">
        <f>D182</f>
        <v>202</v>
      </c>
    </row>
    <row r="182" spans="1:4" ht="22.5" x14ac:dyDescent="0.2">
      <c r="A182" s="50" t="s">
        <v>152</v>
      </c>
      <c r="B182" s="65">
        <v>1810302040</v>
      </c>
      <c r="C182" s="47" t="s">
        <v>153</v>
      </c>
      <c r="D182" s="48">
        <v>202</v>
      </c>
    </row>
    <row r="183" spans="1:4" ht="22.5" x14ac:dyDescent="0.2">
      <c r="A183" s="50" t="s">
        <v>285</v>
      </c>
      <c r="B183" s="65">
        <v>1810302040</v>
      </c>
      <c r="C183" s="47" t="s">
        <v>144</v>
      </c>
      <c r="D183" s="48">
        <f>D184</f>
        <v>0</v>
      </c>
    </row>
    <row r="184" spans="1:4" ht="22.5" x14ac:dyDescent="0.2">
      <c r="A184" s="50" t="s">
        <v>145</v>
      </c>
      <c r="B184" s="65">
        <v>1810302040</v>
      </c>
      <c r="C184" s="47" t="s">
        <v>146</v>
      </c>
      <c r="D184" s="48">
        <v>0</v>
      </c>
    </row>
    <row r="185" spans="1:4" x14ac:dyDescent="0.2">
      <c r="A185" s="50" t="s">
        <v>210</v>
      </c>
      <c r="B185" s="65">
        <v>1810302400</v>
      </c>
      <c r="C185" s="47"/>
      <c r="D185" s="48">
        <f>D186+D188</f>
        <v>155</v>
      </c>
    </row>
    <row r="186" spans="1:4" ht="45" x14ac:dyDescent="0.2">
      <c r="A186" s="50" t="s">
        <v>147</v>
      </c>
      <c r="B186" s="65">
        <v>1810302400</v>
      </c>
      <c r="C186" s="47" t="s">
        <v>148</v>
      </c>
      <c r="D186" s="48">
        <f>D187</f>
        <v>0</v>
      </c>
    </row>
    <row r="187" spans="1:4" ht="22.5" x14ac:dyDescent="0.2">
      <c r="A187" s="50" t="s">
        <v>152</v>
      </c>
      <c r="B187" s="65">
        <v>1810302400</v>
      </c>
      <c r="C187" s="47" t="s">
        <v>153</v>
      </c>
      <c r="D187" s="48">
        <v>0</v>
      </c>
    </row>
    <row r="188" spans="1:4" ht="22.5" x14ac:dyDescent="0.2">
      <c r="A188" s="50" t="s">
        <v>285</v>
      </c>
      <c r="B188" s="65">
        <v>1810302400</v>
      </c>
      <c r="C188" s="47" t="s">
        <v>144</v>
      </c>
      <c r="D188" s="48">
        <f>D189</f>
        <v>155</v>
      </c>
    </row>
    <row r="189" spans="1:4" ht="22.5" x14ac:dyDescent="0.2">
      <c r="A189" s="50" t="s">
        <v>145</v>
      </c>
      <c r="B189" s="65">
        <v>1810302400</v>
      </c>
      <c r="C189" s="47" t="s">
        <v>146</v>
      </c>
      <c r="D189" s="48">
        <v>155</v>
      </c>
    </row>
    <row r="190" spans="1:4" ht="22.5" x14ac:dyDescent="0.2">
      <c r="A190" s="49" t="s">
        <v>484</v>
      </c>
      <c r="B190" s="65">
        <v>2400000000</v>
      </c>
      <c r="C190" s="47" t="s">
        <v>143</v>
      </c>
      <c r="D190" s="48">
        <f>D191+D195+D199+D206</f>
        <v>2658</v>
      </c>
    </row>
    <row r="191" spans="1:4" ht="23.25" customHeight="1" x14ac:dyDescent="0.2">
      <c r="A191" s="49" t="s">
        <v>225</v>
      </c>
      <c r="B191" s="65">
        <v>2400100000</v>
      </c>
      <c r="C191" s="47" t="s">
        <v>143</v>
      </c>
      <c r="D191" s="48">
        <f>D192</f>
        <v>400</v>
      </c>
    </row>
    <row r="192" spans="1:4" ht="27.75" customHeight="1" x14ac:dyDescent="0.2">
      <c r="A192" s="49" t="s">
        <v>212</v>
      </c>
      <c r="B192" s="65">
        <v>2400199990</v>
      </c>
      <c r="C192" s="47"/>
      <c r="D192" s="48">
        <f>D193</f>
        <v>400</v>
      </c>
    </row>
    <row r="193" spans="1:4" ht="22.5" x14ac:dyDescent="0.2">
      <c r="A193" s="50" t="s">
        <v>285</v>
      </c>
      <c r="B193" s="65">
        <v>2400199990</v>
      </c>
      <c r="C193" s="47" t="s">
        <v>144</v>
      </c>
      <c r="D193" s="48">
        <f>D194</f>
        <v>400</v>
      </c>
    </row>
    <row r="194" spans="1:4" ht="22.5" x14ac:dyDescent="0.2">
      <c r="A194" s="50" t="s">
        <v>145</v>
      </c>
      <c r="B194" s="65">
        <v>2400199990</v>
      </c>
      <c r="C194" s="47" t="s">
        <v>146</v>
      </c>
      <c r="D194" s="48">
        <v>400</v>
      </c>
    </row>
    <row r="195" spans="1:4" ht="35.25" customHeight="1" x14ac:dyDescent="0.2">
      <c r="A195" s="49" t="s">
        <v>226</v>
      </c>
      <c r="B195" s="65">
        <v>2400200000</v>
      </c>
      <c r="C195" s="47" t="s">
        <v>143</v>
      </c>
      <c r="D195" s="48">
        <f>D196</f>
        <v>700</v>
      </c>
    </row>
    <row r="196" spans="1:4" ht="25.5" customHeight="1" x14ac:dyDescent="0.2">
      <c r="A196" s="49" t="s">
        <v>212</v>
      </c>
      <c r="B196" s="65">
        <v>2400299990</v>
      </c>
      <c r="C196" s="47"/>
      <c r="D196" s="48">
        <f>D197</f>
        <v>700</v>
      </c>
    </row>
    <row r="197" spans="1:4" ht="22.5" x14ac:dyDescent="0.2">
      <c r="A197" s="50" t="s">
        <v>285</v>
      </c>
      <c r="B197" s="65">
        <v>2400299990</v>
      </c>
      <c r="C197" s="47">
        <v>200</v>
      </c>
      <c r="D197" s="48">
        <f>D198</f>
        <v>700</v>
      </c>
    </row>
    <row r="198" spans="1:4" ht="22.5" x14ac:dyDescent="0.2">
      <c r="A198" s="50" t="s">
        <v>145</v>
      </c>
      <c r="B198" s="65">
        <v>2400299990</v>
      </c>
      <c r="C198" s="47">
        <v>240</v>
      </c>
      <c r="D198" s="48">
        <v>700</v>
      </c>
    </row>
    <row r="199" spans="1:4" ht="22.5" customHeight="1" x14ac:dyDescent="0.2">
      <c r="A199" s="50" t="s">
        <v>227</v>
      </c>
      <c r="B199" s="65">
        <v>2400300000</v>
      </c>
      <c r="C199" s="47"/>
      <c r="D199" s="48">
        <f>D200+D203</f>
        <v>808</v>
      </c>
    </row>
    <row r="200" spans="1:4" ht="36" customHeight="1" x14ac:dyDescent="0.2">
      <c r="A200" s="49" t="s">
        <v>489</v>
      </c>
      <c r="B200" s="46" t="s">
        <v>448</v>
      </c>
      <c r="C200" s="47"/>
      <c r="D200" s="48">
        <f>D201</f>
        <v>800</v>
      </c>
    </row>
    <row r="201" spans="1:4" ht="22.5" x14ac:dyDescent="0.2">
      <c r="A201" s="50" t="s">
        <v>285</v>
      </c>
      <c r="B201" s="65">
        <v>2400382420</v>
      </c>
      <c r="C201" s="47" t="s">
        <v>144</v>
      </c>
      <c r="D201" s="48">
        <f>D202</f>
        <v>800</v>
      </c>
    </row>
    <row r="202" spans="1:4" ht="22.5" x14ac:dyDescent="0.2">
      <c r="A202" s="50" t="s">
        <v>145</v>
      </c>
      <c r="B202" s="65">
        <v>2400382420</v>
      </c>
      <c r="C202" s="47" t="s">
        <v>146</v>
      </c>
      <c r="D202" s="48">
        <v>800</v>
      </c>
    </row>
    <row r="203" spans="1:4" ht="56.25" x14ac:dyDescent="0.2">
      <c r="A203" s="49" t="s">
        <v>493</v>
      </c>
      <c r="B203" s="65" t="s">
        <v>447</v>
      </c>
      <c r="C203" s="47"/>
      <c r="D203" s="48">
        <f t="shared" ref="D203:D204" si="2">D204</f>
        <v>8</v>
      </c>
    </row>
    <row r="204" spans="1:4" ht="22.5" x14ac:dyDescent="0.2">
      <c r="A204" s="50" t="s">
        <v>285</v>
      </c>
      <c r="B204" s="65" t="s">
        <v>447</v>
      </c>
      <c r="C204" s="47">
        <v>200</v>
      </c>
      <c r="D204" s="48">
        <f t="shared" si="2"/>
        <v>8</v>
      </c>
    </row>
    <row r="205" spans="1:4" ht="22.5" x14ac:dyDescent="0.2">
      <c r="A205" s="50" t="s">
        <v>145</v>
      </c>
      <c r="B205" s="65" t="s">
        <v>447</v>
      </c>
      <c r="C205" s="47">
        <v>240</v>
      </c>
      <c r="D205" s="48">
        <v>8</v>
      </c>
    </row>
    <row r="206" spans="1:4" ht="22.5" x14ac:dyDescent="0.2">
      <c r="A206" s="50" t="s">
        <v>347</v>
      </c>
      <c r="B206" s="65">
        <v>2400400000</v>
      </c>
      <c r="C206" s="47"/>
      <c r="D206" s="48">
        <f>D207</f>
        <v>750</v>
      </c>
    </row>
    <row r="207" spans="1:4" ht="22.5" x14ac:dyDescent="0.2">
      <c r="A207" s="50" t="s">
        <v>212</v>
      </c>
      <c r="B207" s="65">
        <v>2400499990</v>
      </c>
      <c r="C207" s="47"/>
      <c r="D207" s="48">
        <f>D208</f>
        <v>750</v>
      </c>
    </row>
    <row r="208" spans="1:4" ht="22.5" x14ac:dyDescent="0.2">
      <c r="A208" s="50" t="s">
        <v>285</v>
      </c>
      <c r="B208" s="65">
        <v>2400499990</v>
      </c>
      <c r="C208" s="47" t="s">
        <v>144</v>
      </c>
      <c r="D208" s="48">
        <f>D209</f>
        <v>750</v>
      </c>
    </row>
    <row r="209" spans="1:4" ht="22.5" x14ac:dyDescent="0.2">
      <c r="A209" s="50" t="s">
        <v>145</v>
      </c>
      <c r="B209" s="65">
        <v>2400499990</v>
      </c>
      <c r="C209" s="47" t="s">
        <v>146</v>
      </c>
      <c r="D209" s="48">
        <v>750</v>
      </c>
    </row>
    <row r="210" spans="1:4" ht="22.5" x14ac:dyDescent="0.2">
      <c r="A210" s="49" t="s">
        <v>480</v>
      </c>
      <c r="B210" s="65">
        <v>2500000000</v>
      </c>
      <c r="C210" s="47" t="s">
        <v>143</v>
      </c>
      <c r="D210" s="48">
        <f>D211</f>
        <v>100</v>
      </c>
    </row>
    <row r="211" spans="1:4" ht="42" customHeight="1" x14ac:dyDescent="0.2">
      <c r="A211" s="49" t="s">
        <v>242</v>
      </c>
      <c r="B211" s="65">
        <v>2500100000</v>
      </c>
      <c r="C211" s="47" t="s">
        <v>143</v>
      </c>
      <c r="D211" s="48">
        <f>D212</f>
        <v>100</v>
      </c>
    </row>
    <row r="212" spans="1:4" ht="30" customHeight="1" x14ac:dyDescent="0.2">
      <c r="A212" s="49" t="s">
        <v>212</v>
      </c>
      <c r="B212" s="65">
        <v>2500199990</v>
      </c>
      <c r="C212" s="47"/>
      <c r="D212" s="48">
        <f>D213</f>
        <v>100</v>
      </c>
    </row>
    <row r="213" spans="1:4" ht="37.5" customHeight="1" x14ac:dyDescent="0.2">
      <c r="A213" s="50" t="s">
        <v>285</v>
      </c>
      <c r="B213" s="65">
        <v>2500199990</v>
      </c>
      <c r="C213" s="47" t="s">
        <v>144</v>
      </c>
      <c r="D213" s="48">
        <f>D214</f>
        <v>100</v>
      </c>
    </row>
    <row r="214" spans="1:4" ht="45.75" customHeight="1" x14ac:dyDescent="0.2">
      <c r="A214" s="50" t="s">
        <v>145</v>
      </c>
      <c r="B214" s="65">
        <v>2500199990</v>
      </c>
      <c r="C214" s="47" t="s">
        <v>146</v>
      </c>
      <c r="D214" s="48">
        <v>100</v>
      </c>
    </row>
    <row r="215" spans="1:4" ht="30" customHeight="1" x14ac:dyDescent="0.2">
      <c r="A215" s="49" t="s">
        <v>165</v>
      </c>
      <c r="B215" s="65">
        <v>5000000000</v>
      </c>
      <c r="C215" s="47" t="s">
        <v>143</v>
      </c>
      <c r="D215" s="48">
        <f>D216+D220</f>
        <v>112.1</v>
      </c>
    </row>
    <row r="216" spans="1:4" ht="30" customHeight="1" x14ac:dyDescent="0.2">
      <c r="A216" s="49" t="s">
        <v>213</v>
      </c>
      <c r="B216" s="65">
        <v>5000100000</v>
      </c>
      <c r="C216" s="47"/>
      <c r="D216" s="48">
        <f t="shared" ref="D216:D218" si="3">D217</f>
        <v>102.6</v>
      </c>
    </row>
    <row r="217" spans="1:4" ht="30" customHeight="1" x14ac:dyDescent="0.2">
      <c r="A217" s="49" t="s">
        <v>214</v>
      </c>
      <c r="B217" s="65">
        <v>5000151180</v>
      </c>
      <c r="C217" s="47" t="s">
        <v>143</v>
      </c>
      <c r="D217" s="48">
        <f t="shared" si="3"/>
        <v>102.6</v>
      </c>
    </row>
    <row r="218" spans="1:4" ht="51" customHeight="1" x14ac:dyDescent="0.2">
      <c r="A218" s="50" t="s">
        <v>147</v>
      </c>
      <c r="B218" s="65">
        <v>5000151180</v>
      </c>
      <c r="C218" s="47" t="s">
        <v>148</v>
      </c>
      <c r="D218" s="48">
        <f t="shared" si="3"/>
        <v>102.6</v>
      </c>
    </row>
    <row r="219" spans="1:4" ht="22.5" x14ac:dyDescent="0.2">
      <c r="A219" s="50" t="s">
        <v>152</v>
      </c>
      <c r="B219" s="65">
        <v>5000151180</v>
      </c>
      <c r="C219" s="47" t="s">
        <v>153</v>
      </c>
      <c r="D219" s="48">
        <v>102.6</v>
      </c>
    </row>
    <row r="220" spans="1:4" ht="33.75" x14ac:dyDescent="0.2">
      <c r="A220" s="145" t="s">
        <v>472</v>
      </c>
      <c r="B220" s="46" t="s">
        <v>426</v>
      </c>
      <c r="C220" s="47"/>
      <c r="D220" s="48">
        <f t="shared" ref="D220:D221" si="4">D221</f>
        <v>9.5</v>
      </c>
    </row>
    <row r="221" spans="1:4" x14ac:dyDescent="0.2">
      <c r="A221" s="145" t="s">
        <v>164</v>
      </c>
      <c r="B221" s="46" t="s">
        <v>426</v>
      </c>
      <c r="C221" s="47">
        <v>500</v>
      </c>
      <c r="D221" s="48">
        <f t="shared" si="4"/>
        <v>9.5</v>
      </c>
    </row>
    <row r="222" spans="1:4" x14ac:dyDescent="0.2">
      <c r="A222" s="145" t="s">
        <v>142</v>
      </c>
      <c r="B222" s="46" t="s">
        <v>426</v>
      </c>
      <c r="C222" s="47">
        <v>540</v>
      </c>
      <c r="D222" s="48">
        <v>9.5</v>
      </c>
    </row>
    <row r="223" spans="1:4" x14ac:dyDescent="0.2">
      <c r="A223" s="67"/>
      <c r="B223" s="68"/>
      <c r="C223" s="69" t="s">
        <v>352</v>
      </c>
      <c r="D223" s="70">
        <f>D6+D20+D41+D51+D81+D106+D120+D126+D138+D149+D190+D210+D215+D132</f>
        <v>36100.6</v>
      </c>
    </row>
    <row r="224" spans="1:4" ht="27" customHeight="1" x14ac:dyDescent="0.2">
      <c r="A224" s="34"/>
      <c r="B224" s="34"/>
      <c r="D224" s="64"/>
    </row>
    <row r="225" spans="1:4" x14ac:dyDescent="0.2">
      <c r="A225" s="34"/>
      <c r="B225" s="34"/>
      <c r="D225" s="64"/>
    </row>
    <row r="226" spans="1:4" x14ac:dyDescent="0.2">
      <c r="A226" s="34"/>
      <c r="B226" s="34"/>
      <c r="D226" s="71"/>
    </row>
    <row r="227" spans="1:4" x14ac:dyDescent="0.2">
      <c r="A227" s="34"/>
      <c r="B227" s="34"/>
    </row>
    <row r="228" spans="1:4" ht="26.25" customHeight="1" x14ac:dyDescent="0.2">
      <c r="A228" s="34"/>
      <c r="B228" s="34"/>
    </row>
    <row r="229" spans="1:4" ht="26.25" customHeight="1" x14ac:dyDescent="0.2">
      <c r="A229" s="34"/>
      <c r="B229" s="34"/>
    </row>
    <row r="230" spans="1:4" ht="43.5" customHeight="1" x14ac:dyDescent="0.2">
      <c r="A230" s="34"/>
      <c r="B230" s="34"/>
    </row>
    <row r="231" spans="1:4" x14ac:dyDescent="0.2">
      <c r="A231" s="34"/>
      <c r="B231" s="34"/>
    </row>
    <row r="232" spans="1:4" x14ac:dyDescent="0.2">
      <c r="A232" s="34"/>
      <c r="B232" s="34"/>
    </row>
    <row r="233" spans="1:4" x14ac:dyDescent="0.2">
      <c r="A233" s="34"/>
      <c r="B233" s="34"/>
    </row>
    <row r="234" spans="1:4" ht="30" customHeight="1" x14ac:dyDescent="0.2">
      <c r="A234" s="34"/>
      <c r="B234" s="34"/>
    </row>
    <row r="235" spans="1:4" ht="15" customHeight="1" x14ac:dyDescent="0.2">
      <c r="A235" s="34"/>
      <c r="B235" s="34"/>
    </row>
    <row r="236" spans="1:4" ht="31.5" customHeight="1" x14ac:dyDescent="0.2">
      <c r="A236" s="34"/>
      <c r="B236" s="34"/>
    </row>
    <row r="237" spans="1:4" ht="32.25" customHeight="1" x14ac:dyDescent="0.2">
      <c r="A237" s="34"/>
      <c r="B237" s="34"/>
    </row>
    <row r="238" spans="1:4" x14ac:dyDescent="0.2">
      <c r="A238" s="34"/>
      <c r="B238" s="34"/>
    </row>
  </sheetData>
  <autoFilter ref="A5:D223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E231"/>
  <sheetViews>
    <sheetView view="pageLayout" zoomScaleNormal="100" workbookViewId="0">
      <selection activeCell="A66" sqref="A66"/>
    </sheetView>
  </sheetViews>
  <sheetFormatPr defaultRowHeight="11.25" x14ac:dyDescent="0.2"/>
  <cols>
    <col min="1" max="1" width="55.140625" style="31" customWidth="1"/>
    <col min="2" max="2" width="18.42578125" style="32" customWidth="1"/>
    <col min="3" max="3" width="7.140625" style="34" customWidth="1"/>
    <col min="4" max="4" width="13" style="32" customWidth="1"/>
    <col min="5" max="5" width="11.7109375" style="136" customWidth="1"/>
    <col min="6" max="16384" width="9.140625" style="34"/>
  </cols>
  <sheetData>
    <row r="1" spans="1:5" ht="51" customHeight="1" x14ac:dyDescent="0.2">
      <c r="C1" s="128"/>
      <c r="D1" s="210" t="s">
        <v>434</v>
      </c>
      <c r="E1" s="210"/>
    </row>
    <row r="2" spans="1:5" ht="30" customHeight="1" x14ac:dyDescent="0.2">
      <c r="A2" s="209" t="s">
        <v>424</v>
      </c>
      <c r="B2" s="209"/>
      <c r="C2" s="209"/>
      <c r="D2" s="209"/>
    </row>
    <row r="3" spans="1:5" x14ac:dyDescent="0.2">
      <c r="A3" s="209"/>
      <c r="B3" s="209"/>
      <c r="C3" s="209"/>
      <c r="D3" s="209"/>
    </row>
    <row r="5" spans="1:5" x14ac:dyDescent="0.2">
      <c r="A5" s="212" t="s">
        <v>28</v>
      </c>
      <c r="B5" s="214" t="s">
        <v>31</v>
      </c>
      <c r="C5" s="214" t="s">
        <v>32</v>
      </c>
      <c r="D5" s="218" t="s">
        <v>121</v>
      </c>
      <c r="E5" s="219"/>
    </row>
    <row r="6" spans="1:5" hidden="1" x14ac:dyDescent="0.2">
      <c r="A6" s="213"/>
      <c r="B6" s="215"/>
      <c r="C6" s="215"/>
      <c r="D6" s="38" t="s">
        <v>330</v>
      </c>
      <c r="E6" s="137" t="s">
        <v>331</v>
      </c>
    </row>
    <row r="7" spans="1:5" ht="22.5" hidden="1" x14ac:dyDescent="0.2">
      <c r="A7" s="44" t="s">
        <v>482</v>
      </c>
      <c r="B7" s="46" t="s">
        <v>287</v>
      </c>
      <c r="C7" s="47"/>
      <c r="D7" s="48">
        <f>D8</f>
        <v>343.4</v>
      </c>
      <c r="E7" s="133">
        <f>E8</f>
        <v>343.4</v>
      </c>
    </row>
    <row r="8" spans="1:5" hidden="1" x14ac:dyDescent="0.2">
      <c r="A8" s="44" t="s">
        <v>237</v>
      </c>
      <c r="B8" s="46" t="s">
        <v>288</v>
      </c>
      <c r="C8" s="47"/>
      <c r="D8" s="48">
        <f>D9</f>
        <v>343.4</v>
      </c>
      <c r="E8" s="133">
        <f>E9</f>
        <v>343.4</v>
      </c>
    </row>
    <row r="9" spans="1:5" ht="22.5" hidden="1" x14ac:dyDescent="0.2">
      <c r="A9" s="44" t="s">
        <v>238</v>
      </c>
      <c r="B9" s="46" t="s">
        <v>289</v>
      </c>
      <c r="C9" s="47"/>
      <c r="D9" s="48">
        <f>D15+D10+D18</f>
        <v>343.4</v>
      </c>
      <c r="E9" s="133">
        <f>E15+E10+E18</f>
        <v>343.4</v>
      </c>
    </row>
    <row r="10" spans="1:5" hidden="1" x14ac:dyDescent="0.2">
      <c r="A10" s="50" t="s">
        <v>340</v>
      </c>
      <c r="B10" s="46" t="s">
        <v>341</v>
      </c>
      <c r="C10" s="47"/>
      <c r="D10" s="48">
        <f>D11+D13</f>
        <v>310</v>
      </c>
      <c r="E10" s="133">
        <f>E11+E13</f>
        <v>310</v>
      </c>
    </row>
    <row r="11" spans="1:5" ht="45" hidden="1" x14ac:dyDescent="0.2">
      <c r="A11" s="50" t="s">
        <v>147</v>
      </c>
      <c r="B11" s="46" t="s">
        <v>341</v>
      </c>
      <c r="C11" s="47">
        <v>100</v>
      </c>
      <c r="D11" s="48">
        <f>D12</f>
        <v>300</v>
      </c>
      <c r="E11" s="133">
        <f>E12</f>
        <v>300</v>
      </c>
    </row>
    <row r="12" spans="1:5" hidden="1" x14ac:dyDescent="0.2">
      <c r="A12" s="50" t="s">
        <v>149</v>
      </c>
      <c r="B12" s="46" t="s">
        <v>341</v>
      </c>
      <c r="C12" s="47">
        <v>110</v>
      </c>
      <c r="D12" s="48">
        <v>300</v>
      </c>
      <c r="E12" s="137">
        <v>300</v>
      </c>
    </row>
    <row r="13" spans="1:5" ht="22.5" hidden="1" x14ac:dyDescent="0.2">
      <c r="A13" s="50" t="s">
        <v>285</v>
      </c>
      <c r="B13" s="46" t="s">
        <v>341</v>
      </c>
      <c r="C13" s="47">
        <v>200</v>
      </c>
      <c r="D13" s="48">
        <f>D14</f>
        <v>10</v>
      </c>
      <c r="E13" s="133">
        <f>E14</f>
        <v>10</v>
      </c>
    </row>
    <row r="14" spans="1:5" ht="22.5" hidden="1" x14ac:dyDescent="0.2">
      <c r="A14" s="50" t="s">
        <v>145</v>
      </c>
      <c r="B14" s="46" t="s">
        <v>341</v>
      </c>
      <c r="C14" s="47">
        <v>240</v>
      </c>
      <c r="D14" s="48">
        <v>10</v>
      </c>
      <c r="E14" s="137">
        <v>10</v>
      </c>
    </row>
    <row r="15" spans="1:5" ht="33.75" hidden="1" x14ac:dyDescent="0.2">
      <c r="A15" s="13" t="s">
        <v>248</v>
      </c>
      <c r="B15" s="46" t="s">
        <v>290</v>
      </c>
      <c r="C15" s="47"/>
      <c r="D15" s="48">
        <f>D16</f>
        <v>25</v>
      </c>
      <c r="E15" s="133">
        <f>E16</f>
        <v>25</v>
      </c>
    </row>
    <row r="16" spans="1:5" ht="45" hidden="1" x14ac:dyDescent="0.2">
      <c r="A16" s="50" t="s">
        <v>147</v>
      </c>
      <c r="B16" s="46" t="s">
        <v>290</v>
      </c>
      <c r="C16" s="47">
        <v>100</v>
      </c>
      <c r="D16" s="48">
        <f>D17</f>
        <v>25</v>
      </c>
      <c r="E16" s="133">
        <f>E17</f>
        <v>25</v>
      </c>
    </row>
    <row r="17" spans="1:5" hidden="1" x14ac:dyDescent="0.2">
      <c r="A17" s="50" t="s">
        <v>149</v>
      </c>
      <c r="B17" s="46" t="s">
        <v>290</v>
      </c>
      <c r="C17" s="47">
        <v>110</v>
      </c>
      <c r="D17" s="48">
        <v>25</v>
      </c>
      <c r="E17" s="137">
        <v>25</v>
      </c>
    </row>
    <row r="18" spans="1:5" ht="33.75" hidden="1" x14ac:dyDescent="0.2">
      <c r="A18" s="50" t="s">
        <v>342</v>
      </c>
      <c r="B18" s="46" t="s">
        <v>343</v>
      </c>
      <c r="C18" s="47"/>
      <c r="D18" s="48">
        <f>D19</f>
        <v>8.4</v>
      </c>
      <c r="E18" s="133">
        <f>E19</f>
        <v>8.4</v>
      </c>
    </row>
    <row r="19" spans="1:5" ht="45" hidden="1" x14ac:dyDescent="0.2">
      <c r="A19" s="50" t="s">
        <v>147</v>
      </c>
      <c r="B19" s="46" t="s">
        <v>343</v>
      </c>
      <c r="C19" s="47">
        <v>100</v>
      </c>
      <c r="D19" s="48">
        <f>D20</f>
        <v>8.4</v>
      </c>
      <c r="E19" s="133">
        <f>E20</f>
        <v>8.4</v>
      </c>
    </row>
    <row r="20" spans="1:5" hidden="1" x14ac:dyDescent="0.2">
      <c r="A20" s="50" t="s">
        <v>149</v>
      </c>
      <c r="B20" s="46" t="s">
        <v>343</v>
      </c>
      <c r="C20" s="47">
        <v>110</v>
      </c>
      <c r="D20" s="48">
        <v>8.4</v>
      </c>
      <c r="E20" s="137">
        <v>8.4</v>
      </c>
    </row>
    <row r="21" spans="1:5" ht="22.5" hidden="1" x14ac:dyDescent="0.2">
      <c r="A21" s="49" t="s">
        <v>485</v>
      </c>
      <c r="B21" s="46" t="s">
        <v>291</v>
      </c>
      <c r="C21" s="47" t="s">
        <v>143</v>
      </c>
      <c r="D21" s="48">
        <f>D22+D35</f>
        <v>2170.8000000000002</v>
      </c>
      <c r="E21" s="133">
        <f>E22+E35</f>
        <v>2160</v>
      </c>
    </row>
    <row r="22" spans="1:5" ht="33.75" hidden="1" x14ac:dyDescent="0.2">
      <c r="A22" s="49" t="s">
        <v>228</v>
      </c>
      <c r="B22" s="46" t="s">
        <v>292</v>
      </c>
      <c r="C22" s="47" t="s">
        <v>143</v>
      </c>
      <c r="D22" s="48">
        <f>D23</f>
        <v>1690.8</v>
      </c>
      <c r="E22" s="133">
        <f>E23</f>
        <v>1690</v>
      </c>
    </row>
    <row r="23" spans="1:5" hidden="1" x14ac:dyDescent="0.2">
      <c r="A23" s="49" t="s">
        <v>229</v>
      </c>
      <c r="B23" s="46" t="s">
        <v>293</v>
      </c>
      <c r="C23" s="47"/>
      <c r="D23" s="48">
        <f>D24+D29+D32</f>
        <v>1690.8</v>
      </c>
      <c r="E23" s="133">
        <f>E24+E29+E32</f>
        <v>1690</v>
      </c>
    </row>
    <row r="24" spans="1:5" ht="22.5" hidden="1" x14ac:dyDescent="0.2">
      <c r="A24" s="49" t="s">
        <v>209</v>
      </c>
      <c r="B24" s="46" t="s">
        <v>294</v>
      </c>
      <c r="C24" s="47" t="s">
        <v>143</v>
      </c>
      <c r="D24" s="48">
        <f>D25+D27</f>
        <v>1678</v>
      </c>
      <c r="E24" s="133">
        <f>E25+E27</f>
        <v>1690</v>
      </c>
    </row>
    <row r="25" spans="1:5" ht="45" hidden="1" x14ac:dyDescent="0.2">
      <c r="A25" s="50" t="s">
        <v>147</v>
      </c>
      <c r="B25" s="46" t="s">
        <v>294</v>
      </c>
      <c r="C25" s="47" t="s">
        <v>148</v>
      </c>
      <c r="D25" s="48">
        <f>D26</f>
        <v>1360</v>
      </c>
      <c r="E25" s="133">
        <f>E26</f>
        <v>1360</v>
      </c>
    </row>
    <row r="26" spans="1:5" hidden="1" x14ac:dyDescent="0.2">
      <c r="A26" s="50" t="s">
        <v>149</v>
      </c>
      <c r="B26" s="46" t="s">
        <v>294</v>
      </c>
      <c r="C26" s="47" t="s">
        <v>150</v>
      </c>
      <c r="D26" s="48">
        <v>1360</v>
      </c>
      <c r="E26" s="137">
        <v>1360</v>
      </c>
    </row>
    <row r="27" spans="1:5" ht="22.5" hidden="1" x14ac:dyDescent="0.2">
      <c r="A27" s="50" t="s">
        <v>285</v>
      </c>
      <c r="B27" s="46" t="s">
        <v>294</v>
      </c>
      <c r="C27" s="47" t="s">
        <v>144</v>
      </c>
      <c r="D27" s="48">
        <f>D28</f>
        <v>318</v>
      </c>
      <c r="E27" s="133">
        <f>E28</f>
        <v>330</v>
      </c>
    </row>
    <row r="28" spans="1:5" ht="22.5" hidden="1" x14ac:dyDescent="0.2">
      <c r="A28" s="50" t="s">
        <v>145</v>
      </c>
      <c r="B28" s="46" t="s">
        <v>294</v>
      </c>
      <c r="C28" s="47" t="s">
        <v>146</v>
      </c>
      <c r="D28" s="48">
        <v>318</v>
      </c>
      <c r="E28" s="137">
        <v>330</v>
      </c>
    </row>
    <row r="29" spans="1:5" ht="33.75" x14ac:dyDescent="0.2">
      <c r="A29" s="49" t="s">
        <v>499</v>
      </c>
      <c r="B29" s="46" t="s">
        <v>295</v>
      </c>
      <c r="C29" s="47"/>
      <c r="D29" s="48">
        <f>D30</f>
        <v>10.199999999999999</v>
      </c>
      <c r="E29" s="133">
        <f>E30</f>
        <v>0</v>
      </c>
    </row>
    <row r="30" spans="1:5" ht="22.5" hidden="1" x14ac:dyDescent="0.2">
      <c r="A30" s="50" t="s">
        <v>285</v>
      </c>
      <c r="B30" s="46" t="s">
        <v>295</v>
      </c>
      <c r="C30" s="47" t="s">
        <v>144</v>
      </c>
      <c r="D30" s="48">
        <f>D31</f>
        <v>10.199999999999999</v>
      </c>
      <c r="E30" s="133">
        <f>E31</f>
        <v>0</v>
      </c>
    </row>
    <row r="31" spans="1:5" ht="22.5" hidden="1" x14ac:dyDescent="0.2">
      <c r="A31" s="50" t="s">
        <v>145</v>
      </c>
      <c r="B31" s="46" t="s">
        <v>295</v>
      </c>
      <c r="C31" s="47" t="s">
        <v>146</v>
      </c>
      <c r="D31" s="48">
        <v>10.199999999999999</v>
      </c>
      <c r="E31" s="137">
        <v>0</v>
      </c>
    </row>
    <row r="32" spans="1:5" ht="45" x14ac:dyDescent="0.2">
      <c r="A32" s="50" t="s">
        <v>494</v>
      </c>
      <c r="B32" s="46" t="s">
        <v>350</v>
      </c>
      <c r="C32" s="47" t="s">
        <v>143</v>
      </c>
      <c r="D32" s="48">
        <f>D33</f>
        <v>2.6</v>
      </c>
      <c r="E32" s="133">
        <f>E33</f>
        <v>0</v>
      </c>
    </row>
    <row r="33" spans="1:5" ht="22.5" hidden="1" x14ac:dyDescent="0.2">
      <c r="A33" s="50" t="s">
        <v>285</v>
      </c>
      <c r="B33" s="46" t="s">
        <v>350</v>
      </c>
      <c r="C33" s="47" t="s">
        <v>144</v>
      </c>
      <c r="D33" s="48">
        <f>D34</f>
        <v>2.6</v>
      </c>
      <c r="E33" s="133">
        <f>E34</f>
        <v>0</v>
      </c>
    </row>
    <row r="34" spans="1:5" ht="22.5" hidden="1" x14ac:dyDescent="0.2">
      <c r="A34" s="50" t="s">
        <v>145</v>
      </c>
      <c r="B34" s="46" t="s">
        <v>350</v>
      </c>
      <c r="C34" s="47" t="s">
        <v>146</v>
      </c>
      <c r="D34" s="48">
        <v>2.6</v>
      </c>
      <c r="E34" s="137"/>
    </row>
    <row r="35" spans="1:5" hidden="1" x14ac:dyDescent="0.2">
      <c r="A35" s="49" t="s">
        <v>230</v>
      </c>
      <c r="B35" s="46" t="s">
        <v>296</v>
      </c>
      <c r="C35" s="47" t="s">
        <v>143</v>
      </c>
      <c r="D35" s="48">
        <f>D36</f>
        <v>480</v>
      </c>
      <c r="E35" s="133">
        <f>E36</f>
        <v>470</v>
      </c>
    </row>
    <row r="36" spans="1:5" ht="22.5" hidden="1" x14ac:dyDescent="0.2">
      <c r="A36" s="49" t="s">
        <v>231</v>
      </c>
      <c r="B36" s="46" t="s">
        <v>298</v>
      </c>
      <c r="C36" s="47" t="s">
        <v>143</v>
      </c>
      <c r="D36" s="48">
        <f>D37</f>
        <v>480</v>
      </c>
      <c r="E36" s="133">
        <f>E37</f>
        <v>470</v>
      </c>
    </row>
    <row r="37" spans="1:5" ht="22.5" hidden="1" x14ac:dyDescent="0.2">
      <c r="A37" s="49" t="s">
        <v>209</v>
      </c>
      <c r="B37" s="46" t="s">
        <v>297</v>
      </c>
      <c r="C37" s="47"/>
      <c r="D37" s="48">
        <f>D38+D40</f>
        <v>480</v>
      </c>
      <c r="E37" s="133">
        <f>E38+E40</f>
        <v>470</v>
      </c>
    </row>
    <row r="38" spans="1:5" ht="45" hidden="1" x14ac:dyDescent="0.2">
      <c r="A38" s="50" t="s">
        <v>147</v>
      </c>
      <c r="B38" s="46" t="s">
        <v>297</v>
      </c>
      <c r="C38" s="47" t="s">
        <v>148</v>
      </c>
      <c r="D38" s="48">
        <f>D39</f>
        <v>280</v>
      </c>
      <c r="E38" s="133">
        <f>E39</f>
        <v>220</v>
      </c>
    </row>
    <row r="39" spans="1:5" hidden="1" x14ac:dyDescent="0.2">
      <c r="A39" s="50" t="s">
        <v>149</v>
      </c>
      <c r="B39" s="46" t="s">
        <v>297</v>
      </c>
      <c r="C39" s="47" t="s">
        <v>150</v>
      </c>
      <c r="D39" s="48">
        <v>280</v>
      </c>
      <c r="E39" s="137">
        <v>220</v>
      </c>
    </row>
    <row r="40" spans="1:5" ht="22.5" hidden="1" x14ac:dyDescent="0.2">
      <c r="A40" s="50" t="s">
        <v>285</v>
      </c>
      <c r="B40" s="46" t="s">
        <v>297</v>
      </c>
      <c r="C40" s="47" t="s">
        <v>144</v>
      </c>
      <c r="D40" s="48">
        <f>D41</f>
        <v>200</v>
      </c>
      <c r="E40" s="133">
        <f>E41</f>
        <v>250</v>
      </c>
    </row>
    <row r="41" spans="1:5" ht="22.5" hidden="1" x14ac:dyDescent="0.2">
      <c r="A41" s="50" t="s">
        <v>145</v>
      </c>
      <c r="B41" s="46" t="s">
        <v>297</v>
      </c>
      <c r="C41" s="47" t="s">
        <v>146</v>
      </c>
      <c r="D41" s="48">
        <v>200</v>
      </c>
      <c r="E41" s="137">
        <v>250</v>
      </c>
    </row>
    <row r="42" spans="1:5" ht="33.75" hidden="1" x14ac:dyDescent="0.2">
      <c r="A42" s="49" t="s">
        <v>486</v>
      </c>
      <c r="B42" s="46" t="s">
        <v>299</v>
      </c>
      <c r="C42" s="47" t="s">
        <v>143</v>
      </c>
      <c r="D42" s="48">
        <f t="shared" ref="D42:E44" si="0">D43</f>
        <v>5724.5</v>
      </c>
      <c r="E42" s="133">
        <f t="shared" si="0"/>
        <v>5826.5</v>
      </c>
    </row>
    <row r="43" spans="1:5" hidden="1" x14ac:dyDescent="0.2">
      <c r="A43" s="49" t="s">
        <v>151</v>
      </c>
      <c r="B43" s="46" t="s">
        <v>300</v>
      </c>
      <c r="C43" s="47" t="s">
        <v>143</v>
      </c>
      <c r="D43" s="48">
        <f t="shared" si="0"/>
        <v>5724.5</v>
      </c>
      <c r="E43" s="133">
        <f t="shared" si="0"/>
        <v>5826.5</v>
      </c>
    </row>
    <row r="44" spans="1:5" ht="22.5" hidden="1" x14ac:dyDescent="0.2">
      <c r="A44" s="49" t="s">
        <v>232</v>
      </c>
      <c r="B44" s="46" t="s">
        <v>301</v>
      </c>
      <c r="C44" s="47"/>
      <c r="D44" s="48">
        <f t="shared" si="0"/>
        <v>5724.5</v>
      </c>
      <c r="E44" s="133">
        <f t="shared" si="0"/>
        <v>5826.5</v>
      </c>
    </row>
    <row r="45" spans="1:5" ht="22.5" hidden="1" x14ac:dyDescent="0.2">
      <c r="A45" s="49" t="s">
        <v>209</v>
      </c>
      <c r="B45" s="46" t="s">
        <v>302</v>
      </c>
      <c r="C45" s="47" t="s">
        <v>143</v>
      </c>
      <c r="D45" s="48">
        <f>D46+D48+D50</f>
        <v>5724.5</v>
      </c>
      <c r="E45" s="133">
        <f>E46+E48+E50</f>
        <v>5826.5</v>
      </c>
    </row>
    <row r="46" spans="1:5" ht="45" hidden="1" x14ac:dyDescent="0.2">
      <c r="A46" s="50" t="s">
        <v>147</v>
      </c>
      <c r="B46" s="46" t="s">
        <v>302</v>
      </c>
      <c r="C46" s="47" t="s">
        <v>148</v>
      </c>
      <c r="D46" s="48">
        <f>D47</f>
        <v>4305</v>
      </c>
      <c r="E46" s="133">
        <f>E47</f>
        <v>4355</v>
      </c>
    </row>
    <row r="47" spans="1:5" hidden="1" x14ac:dyDescent="0.2">
      <c r="A47" s="50" t="s">
        <v>149</v>
      </c>
      <c r="B47" s="46" t="s">
        <v>302</v>
      </c>
      <c r="C47" s="47" t="s">
        <v>150</v>
      </c>
      <c r="D47" s="48">
        <v>4305</v>
      </c>
      <c r="E47" s="137">
        <v>4355</v>
      </c>
    </row>
    <row r="48" spans="1:5" ht="22.5" hidden="1" x14ac:dyDescent="0.2">
      <c r="A48" s="50" t="s">
        <v>285</v>
      </c>
      <c r="B48" s="46" t="s">
        <v>302</v>
      </c>
      <c r="C48" s="47" t="s">
        <v>144</v>
      </c>
      <c r="D48" s="48">
        <f>D49</f>
        <v>1417</v>
      </c>
      <c r="E48" s="133">
        <f>E49</f>
        <v>1467</v>
      </c>
    </row>
    <row r="49" spans="1:5" ht="22.5" hidden="1" x14ac:dyDescent="0.2">
      <c r="A49" s="50" t="s">
        <v>145</v>
      </c>
      <c r="B49" s="46" t="s">
        <v>302</v>
      </c>
      <c r="C49" s="47" t="s">
        <v>146</v>
      </c>
      <c r="D49" s="48">
        <v>1417</v>
      </c>
      <c r="E49" s="137">
        <v>1467</v>
      </c>
    </row>
    <row r="50" spans="1:5" hidden="1" x14ac:dyDescent="0.2">
      <c r="A50" s="50" t="s">
        <v>154</v>
      </c>
      <c r="B50" s="46" t="s">
        <v>302</v>
      </c>
      <c r="C50" s="47" t="s">
        <v>155</v>
      </c>
      <c r="D50" s="48">
        <f>D51</f>
        <v>2.5</v>
      </c>
      <c r="E50" s="133">
        <f>E51</f>
        <v>4.5</v>
      </c>
    </row>
    <row r="51" spans="1:5" hidden="1" x14ac:dyDescent="0.2">
      <c r="A51" s="50" t="s">
        <v>156</v>
      </c>
      <c r="B51" s="46" t="s">
        <v>302</v>
      </c>
      <c r="C51" s="47" t="s">
        <v>157</v>
      </c>
      <c r="D51" s="48">
        <v>2.5</v>
      </c>
      <c r="E51" s="137">
        <v>4.5</v>
      </c>
    </row>
    <row r="52" spans="1:5" ht="33.75" hidden="1" x14ac:dyDescent="0.2">
      <c r="A52" s="49" t="s">
        <v>344</v>
      </c>
      <c r="B52" s="46" t="s">
        <v>303</v>
      </c>
      <c r="C52" s="47" t="s">
        <v>143</v>
      </c>
      <c r="D52" s="48">
        <f>D53+D64+D72+D77</f>
        <v>4121.3</v>
      </c>
      <c r="E52" s="133">
        <f>E53+E64+E72+E77</f>
        <v>3431.8</v>
      </c>
    </row>
    <row r="53" spans="1:5" ht="22.5" hidden="1" x14ac:dyDescent="0.2">
      <c r="A53" s="49" t="s">
        <v>158</v>
      </c>
      <c r="B53" s="46" t="s">
        <v>304</v>
      </c>
      <c r="C53" s="47" t="s">
        <v>143</v>
      </c>
      <c r="D53" s="48">
        <f>D54</f>
        <v>3285.3</v>
      </c>
      <c r="E53" s="133">
        <f>E54</f>
        <v>2667.8</v>
      </c>
    </row>
    <row r="54" spans="1:5" ht="22.5" hidden="1" x14ac:dyDescent="0.2">
      <c r="A54" s="49" t="s">
        <v>223</v>
      </c>
      <c r="B54" s="46" t="s">
        <v>305</v>
      </c>
      <c r="C54" s="47" t="s">
        <v>143</v>
      </c>
      <c r="D54" s="48">
        <f>D55+D58+D61</f>
        <v>3285.3</v>
      </c>
      <c r="E54" s="133">
        <f>E55+E58+E61</f>
        <v>2667.8</v>
      </c>
    </row>
    <row r="55" spans="1:5" ht="45" x14ac:dyDescent="0.2">
      <c r="A55" s="49" t="s">
        <v>497</v>
      </c>
      <c r="B55" s="46" t="s">
        <v>306</v>
      </c>
      <c r="C55" s="47"/>
      <c r="D55" s="48">
        <f>D56</f>
        <v>1200</v>
      </c>
      <c r="E55" s="133">
        <f>E56</f>
        <v>1200</v>
      </c>
    </row>
    <row r="56" spans="1:5" ht="22.5" hidden="1" x14ac:dyDescent="0.2">
      <c r="A56" s="50" t="s">
        <v>285</v>
      </c>
      <c r="B56" s="46" t="s">
        <v>306</v>
      </c>
      <c r="C56" s="47" t="s">
        <v>144</v>
      </c>
      <c r="D56" s="48">
        <f>D57</f>
        <v>1200</v>
      </c>
      <c r="E56" s="133">
        <f>E57</f>
        <v>1200</v>
      </c>
    </row>
    <row r="57" spans="1:5" ht="22.5" hidden="1" x14ac:dyDescent="0.2">
      <c r="A57" s="50" t="s">
        <v>145</v>
      </c>
      <c r="B57" s="46" t="s">
        <v>306</v>
      </c>
      <c r="C57" s="47" t="s">
        <v>146</v>
      </c>
      <c r="D57" s="48">
        <v>1200</v>
      </c>
      <c r="E57" s="137">
        <v>1200</v>
      </c>
    </row>
    <row r="58" spans="1:5" ht="22.5" hidden="1" x14ac:dyDescent="0.2">
      <c r="A58" s="50" t="s">
        <v>212</v>
      </c>
      <c r="B58" s="46" t="s">
        <v>345</v>
      </c>
      <c r="C58" s="47"/>
      <c r="D58" s="48">
        <f>D59</f>
        <v>2022.3</v>
      </c>
      <c r="E58" s="133">
        <f>E59</f>
        <v>1404.8</v>
      </c>
    </row>
    <row r="59" spans="1:5" ht="22.5" hidden="1" x14ac:dyDescent="0.2">
      <c r="A59" s="50" t="s">
        <v>285</v>
      </c>
      <c r="B59" s="46" t="s">
        <v>345</v>
      </c>
      <c r="C59" s="47" t="s">
        <v>144</v>
      </c>
      <c r="D59" s="48">
        <f>D60</f>
        <v>2022.3</v>
      </c>
      <c r="E59" s="133">
        <f>E60</f>
        <v>1404.8</v>
      </c>
    </row>
    <row r="60" spans="1:5" ht="22.5" hidden="1" x14ac:dyDescent="0.2">
      <c r="A60" s="50" t="s">
        <v>145</v>
      </c>
      <c r="B60" s="46" t="s">
        <v>345</v>
      </c>
      <c r="C60" s="47" t="s">
        <v>146</v>
      </c>
      <c r="D60" s="48">
        <f>2039.3-17</f>
        <v>2022.3</v>
      </c>
      <c r="E60" s="137">
        <f>1444.8-40</f>
        <v>1404.8</v>
      </c>
    </row>
    <row r="61" spans="1:5" ht="56.25" x14ac:dyDescent="0.2">
      <c r="A61" s="50" t="s">
        <v>492</v>
      </c>
      <c r="B61" s="46" t="s">
        <v>346</v>
      </c>
      <c r="C61" s="47"/>
      <c r="D61" s="48">
        <f>D62</f>
        <v>63</v>
      </c>
      <c r="E61" s="133">
        <f>E62</f>
        <v>63</v>
      </c>
    </row>
    <row r="62" spans="1:5" ht="22.5" hidden="1" x14ac:dyDescent="0.2">
      <c r="A62" s="50" t="s">
        <v>285</v>
      </c>
      <c r="B62" s="46" t="s">
        <v>346</v>
      </c>
      <c r="C62" s="47">
        <v>200</v>
      </c>
      <c r="D62" s="48">
        <f>D63</f>
        <v>63</v>
      </c>
      <c r="E62" s="133">
        <f>E63</f>
        <v>63</v>
      </c>
    </row>
    <row r="63" spans="1:5" ht="22.5" hidden="1" x14ac:dyDescent="0.2">
      <c r="A63" s="50" t="s">
        <v>145</v>
      </c>
      <c r="B63" s="46" t="s">
        <v>346</v>
      </c>
      <c r="C63" s="47">
        <v>240</v>
      </c>
      <c r="D63" s="48">
        <v>63</v>
      </c>
      <c r="E63" s="137">
        <v>63</v>
      </c>
    </row>
    <row r="64" spans="1:5" ht="22.5" hidden="1" x14ac:dyDescent="0.2">
      <c r="A64" s="49" t="s">
        <v>159</v>
      </c>
      <c r="B64" s="46" t="s">
        <v>307</v>
      </c>
      <c r="C64" s="47" t="s">
        <v>143</v>
      </c>
      <c r="D64" s="48">
        <f>D65</f>
        <v>516</v>
      </c>
      <c r="E64" s="133">
        <f>E65</f>
        <v>444</v>
      </c>
    </row>
    <row r="65" spans="1:5" ht="22.5" hidden="1" x14ac:dyDescent="0.2">
      <c r="A65" s="49" t="s">
        <v>233</v>
      </c>
      <c r="B65" s="46" t="s">
        <v>308</v>
      </c>
      <c r="C65" s="47"/>
      <c r="D65" s="48">
        <f>D66+D69</f>
        <v>516</v>
      </c>
      <c r="E65" s="133">
        <f>E66+E69</f>
        <v>444</v>
      </c>
    </row>
    <row r="66" spans="1:5" ht="22.5" x14ac:dyDescent="0.2">
      <c r="A66" s="49" t="s">
        <v>234</v>
      </c>
      <c r="B66" s="46" t="s">
        <v>309</v>
      </c>
      <c r="C66" s="47"/>
      <c r="D66" s="48">
        <f>D67</f>
        <v>242</v>
      </c>
      <c r="E66" s="133">
        <f>E67</f>
        <v>170</v>
      </c>
    </row>
    <row r="67" spans="1:5" ht="22.5" hidden="1" x14ac:dyDescent="0.2">
      <c r="A67" s="49" t="s">
        <v>236</v>
      </c>
      <c r="B67" s="46" t="s">
        <v>309</v>
      </c>
      <c r="C67" s="47">
        <v>600</v>
      </c>
      <c r="D67" s="48">
        <f>D68</f>
        <v>242</v>
      </c>
      <c r="E67" s="133">
        <f>E68</f>
        <v>170</v>
      </c>
    </row>
    <row r="68" spans="1:5" ht="22.5" x14ac:dyDescent="0.2">
      <c r="A68" s="49" t="s">
        <v>235</v>
      </c>
      <c r="B68" s="46" t="s">
        <v>309</v>
      </c>
      <c r="C68" s="47">
        <v>630</v>
      </c>
      <c r="D68" s="48">
        <v>242</v>
      </c>
      <c r="E68" s="137">
        <v>170</v>
      </c>
    </row>
    <row r="69" spans="1:5" ht="22.5" hidden="1" x14ac:dyDescent="0.2">
      <c r="A69" s="49" t="s">
        <v>212</v>
      </c>
      <c r="B69" s="46" t="s">
        <v>310</v>
      </c>
      <c r="C69" s="47"/>
      <c r="D69" s="48">
        <f>D70</f>
        <v>274</v>
      </c>
      <c r="E69" s="133">
        <f>E70</f>
        <v>274</v>
      </c>
    </row>
    <row r="70" spans="1:5" ht="22.5" hidden="1" x14ac:dyDescent="0.2">
      <c r="A70" s="50" t="s">
        <v>285</v>
      </c>
      <c r="B70" s="46" t="s">
        <v>310</v>
      </c>
      <c r="C70" s="47" t="s">
        <v>144</v>
      </c>
      <c r="D70" s="48">
        <f>D71</f>
        <v>274</v>
      </c>
      <c r="E70" s="133">
        <f>E71</f>
        <v>274</v>
      </c>
    </row>
    <row r="71" spans="1:5" ht="22.5" hidden="1" x14ac:dyDescent="0.2">
      <c r="A71" s="50" t="s">
        <v>145</v>
      </c>
      <c r="B71" s="46" t="s">
        <v>310</v>
      </c>
      <c r="C71" s="47" t="s">
        <v>146</v>
      </c>
      <c r="D71" s="48">
        <v>274</v>
      </c>
      <c r="E71" s="137">
        <v>274</v>
      </c>
    </row>
    <row r="72" spans="1:5" ht="22.5" hidden="1" x14ac:dyDescent="0.2">
      <c r="A72" s="49" t="s">
        <v>160</v>
      </c>
      <c r="B72" s="46" t="s">
        <v>311</v>
      </c>
      <c r="C72" s="47" t="s">
        <v>143</v>
      </c>
      <c r="D72" s="48">
        <f t="shared" ref="D72:E75" si="1">D73</f>
        <v>200</v>
      </c>
      <c r="E72" s="133">
        <f t="shared" si="1"/>
        <v>200</v>
      </c>
    </row>
    <row r="73" spans="1:5" ht="22.5" hidden="1" x14ac:dyDescent="0.2">
      <c r="A73" s="49" t="s">
        <v>244</v>
      </c>
      <c r="B73" s="46" t="s">
        <v>312</v>
      </c>
      <c r="C73" s="47" t="s">
        <v>143</v>
      </c>
      <c r="D73" s="48">
        <f t="shared" si="1"/>
        <v>200</v>
      </c>
      <c r="E73" s="133">
        <f t="shared" si="1"/>
        <v>200</v>
      </c>
    </row>
    <row r="74" spans="1:5" ht="22.5" hidden="1" x14ac:dyDescent="0.2">
      <c r="A74" s="49" t="s">
        <v>245</v>
      </c>
      <c r="B74" s="46" t="s">
        <v>313</v>
      </c>
      <c r="C74" s="47"/>
      <c r="D74" s="48">
        <f t="shared" si="1"/>
        <v>200</v>
      </c>
      <c r="E74" s="133">
        <f t="shared" si="1"/>
        <v>200</v>
      </c>
    </row>
    <row r="75" spans="1:5" ht="22.5" hidden="1" x14ac:dyDescent="0.2">
      <c r="A75" s="50" t="s">
        <v>285</v>
      </c>
      <c r="B75" s="46" t="s">
        <v>313</v>
      </c>
      <c r="C75" s="47" t="s">
        <v>144</v>
      </c>
      <c r="D75" s="48">
        <f t="shared" si="1"/>
        <v>200</v>
      </c>
      <c r="E75" s="133">
        <f t="shared" si="1"/>
        <v>200</v>
      </c>
    </row>
    <row r="76" spans="1:5" ht="22.5" hidden="1" x14ac:dyDescent="0.2">
      <c r="A76" s="50" t="s">
        <v>145</v>
      </c>
      <c r="B76" s="46" t="s">
        <v>313</v>
      </c>
      <c r="C76" s="47" t="s">
        <v>146</v>
      </c>
      <c r="D76" s="48">
        <v>200</v>
      </c>
      <c r="E76" s="137">
        <v>200</v>
      </c>
    </row>
    <row r="77" spans="1:5" hidden="1" x14ac:dyDescent="0.2">
      <c r="A77" s="49" t="s">
        <v>224</v>
      </c>
      <c r="B77" s="46" t="s">
        <v>314</v>
      </c>
      <c r="C77" s="47" t="s">
        <v>143</v>
      </c>
      <c r="D77" s="48">
        <f t="shared" ref="D77:E80" si="2">D78</f>
        <v>120</v>
      </c>
      <c r="E77" s="133">
        <f t="shared" si="2"/>
        <v>120</v>
      </c>
    </row>
    <row r="78" spans="1:5" ht="22.5" hidden="1" x14ac:dyDescent="0.2">
      <c r="A78" s="49" t="s">
        <v>246</v>
      </c>
      <c r="B78" s="46" t="s">
        <v>315</v>
      </c>
      <c r="C78" s="47" t="s">
        <v>143</v>
      </c>
      <c r="D78" s="48">
        <f t="shared" si="2"/>
        <v>120</v>
      </c>
      <c r="E78" s="133">
        <f t="shared" si="2"/>
        <v>120</v>
      </c>
    </row>
    <row r="79" spans="1:5" ht="22.5" hidden="1" x14ac:dyDescent="0.2">
      <c r="A79" s="49" t="s">
        <v>212</v>
      </c>
      <c r="B79" s="46" t="s">
        <v>316</v>
      </c>
      <c r="C79" s="47"/>
      <c r="D79" s="48">
        <f t="shared" si="2"/>
        <v>120</v>
      </c>
      <c r="E79" s="133">
        <f t="shared" si="2"/>
        <v>120</v>
      </c>
    </row>
    <row r="80" spans="1:5" ht="22.5" hidden="1" x14ac:dyDescent="0.2">
      <c r="A80" s="50" t="s">
        <v>285</v>
      </c>
      <c r="B80" s="46" t="s">
        <v>316</v>
      </c>
      <c r="C80" s="47" t="s">
        <v>144</v>
      </c>
      <c r="D80" s="48">
        <f t="shared" si="2"/>
        <v>120</v>
      </c>
      <c r="E80" s="133">
        <f t="shared" si="2"/>
        <v>120</v>
      </c>
    </row>
    <row r="81" spans="1:5" ht="22.5" hidden="1" x14ac:dyDescent="0.2">
      <c r="A81" s="50" t="s">
        <v>145</v>
      </c>
      <c r="B81" s="46" t="s">
        <v>316</v>
      </c>
      <c r="C81" s="47" t="s">
        <v>146</v>
      </c>
      <c r="D81" s="48">
        <v>120</v>
      </c>
      <c r="E81" s="137">
        <v>120</v>
      </c>
    </row>
    <row r="82" spans="1:5" ht="78.75" hidden="1" x14ac:dyDescent="0.2">
      <c r="A82" s="49" t="s">
        <v>478</v>
      </c>
      <c r="B82" s="65">
        <v>1000000000</v>
      </c>
      <c r="C82" s="47"/>
      <c r="D82" s="48">
        <f>D83+D97+D102</f>
        <v>63.6</v>
      </c>
      <c r="E82" s="133">
        <f>E83+E97+E102</f>
        <v>63.6</v>
      </c>
    </row>
    <row r="83" spans="1:5" hidden="1" x14ac:dyDescent="0.2">
      <c r="A83" s="50" t="s">
        <v>161</v>
      </c>
      <c r="B83" s="65">
        <v>1010000000</v>
      </c>
      <c r="C83" s="47"/>
      <c r="D83" s="48">
        <f>D84+D93</f>
        <v>48.6</v>
      </c>
      <c r="E83" s="133">
        <f>E84+E93</f>
        <v>48.6</v>
      </c>
    </row>
    <row r="84" spans="1:5" ht="22.5" hidden="1" x14ac:dyDescent="0.2">
      <c r="A84" s="50" t="s">
        <v>219</v>
      </c>
      <c r="B84" s="65">
        <v>1010300000</v>
      </c>
      <c r="C84" s="47"/>
      <c r="D84" s="48">
        <f>D85+D88</f>
        <v>10.600000000000001</v>
      </c>
      <c r="E84" s="133">
        <f>E85+E88</f>
        <v>10.600000000000001</v>
      </c>
    </row>
    <row r="85" spans="1:5" ht="22.5" x14ac:dyDescent="0.2">
      <c r="A85" s="50" t="s">
        <v>498</v>
      </c>
      <c r="B85" s="65">
        <v>1010382300</v>
      </c>
      <c r="C85" s="47"/>
      <c r="D85" s="48">
        <f>D86</f>
        <v>7.4</v>
      </c>
      <c r="E85" s="133">
        <f>E86</f>
        <v>7.4</v>
      </c>
    </row>
    <row r="86" spans="1:5" ht="45" hidden="1" x14ac:dyDescent="0.2">
      <c r="A86" s="50" t="s">
        <v>147</v>
      </c>
      <c r="B86" s="65">
        <v>1010382300</v>
      </c>
      <c r="C86" s="47">
        <v>100</v>
      </c>
      <c r="D86" s="48">
        <f>D87</f>
        <v>7.4</v>
      </c>
      <c r="E86" s="133">
        <f>E87</f>
        <v>7.4</v>
      </c>
    </row>
    <row r="87" spans="1:5" ht="22.5" hidden="1" x14ac:dyDescent="0.2">
      <c r="A87" s="50" t="s">
        <v>152</v>
      </c>
      <c r="B87" s="65">
        <v>1010382300</v>
      </c>
      <c r="C87" s="47">
        <v>120</v>
      </c>
      <c r="D87" s="48">
        <v>7.4</v>
      </c>
      <c r="E87" s="137">
        <v>7.4</v>
      </c>
    </row>
    <row r="88" spans="1:5" ht="33.75" x14ac:dyDescent="0.2">
      <c r="A88" s="50" t="s">
        <v>491</v>
      </c>
      <c r="B88" s="46" t="s">
        <v>338</v>
      </c>
      <c r="C88" s="47"/>
      <c r="D88" s="48">
        <f>D89+D91</f>
        <v>3.2</v>
      </c>
      <c r="E88" s="133">
        <f>E89+E91</f>
        <v>3.2</v>
      </c>
    </row>
    <row r="89" spans="1:5" ht="45" hidden="1" x14ac:dyDescent="0.2">
      <c r="A89" s="50" t="s">
        <v>147</v>
      </c>
      <c r="B89" s="46" t="s">
        <v>338</v>
      </c>
      <c r="C89" s="47">
        <v>100</v>
      </c>
      <c r="D89" s="48">
        <f>D90</f>
        <v>0</v>
      </c>
      <c r="E89" s="133">
        <f>E90</f>
        <v>0</v>
      </c>
    </row>
    <row r="90" spans="1:5" ht="22.5" hidden="1" x14ac:dyDescent="0.2">
      <c r="A90" s="50" t="s">
        <v>152</v>
      </c>
      <c r="B90" s="46" t="s">
        <v>338</v>
      </c>
      <c r="C90" s="47">
        <v>120</v>
      </c>
      <c r="D90" s="48">
        <v>0</v>
      </c>
      <c r="E90" s="137">
        <v>0</v>
      </c>
    </row>
    <row r="91" spans="1:5" ht="22.5" hidden="1" x14ac:dyDescent="0.2">
      <c r="A91" s="50" t="s">
        <v>285</v>
      </c>
      <c r="B91" s="46" t="s">
        <v>338</v>
      </c>
      <c r="C91" s="47">
        <v>200</v>
      </c>
      <c r="D91" s="48">
        <f>D92</f>
        <v>3.2</v>
      </c>
      <c r="E91" s="133">
        <f>E92</f>
        <v>3.2</v>
      </c>
    </row>
    <row r="92" spans="1:5" ht="22.5" hidden="1" x14ac:dyDescent="0.2">
      <c r="A92" s="50" t="s">
        <v>145</v>
      </c>
      <c r="B92" s="46" t="s">
        <v>338</v>
      </c>
      <c r="C92" s="47">
        <v>240</v>
      </c>
      <c r="D92" s="48">
        <v>3.2</v>
      </c>
      <c r="E92" s="137">
        <v>3.2</v>
      </c>
    </row>
    <row r="93" spans="1:5" ht="33.75" hidden="1" x14ac:dyDescent="0.2">
      <c r="A93" s="50" t="s">
        <v>215</v>
      </c>
      <c r="B93" s="65">
        <v>1010800000</v>
      </c>
      <c r="C93" s="47"/>
      <c r="D93" s="48">
        <f t="shared" ref="D93:E95" si="3">D94</f>
        <v>38</v>
      </c>
      <c r="E93" s="133">
        <f t="shared" si="3"/>
        <v>38</v>
      </c>
    </row>
    <row r="94" spans="1:5" ht="45" hidden="1" x14ac:dyDescent="0.2">
      <c r="A94" s="50" t="s">
        <v>286</v>
      </c>
      <c r="B94" s="65" t="s">
        <v>283</v>
      </c>
      <c r="C94" s="47"/>
      <c r="D94" s="48">
        <f t="shared" si="3"/>
        <v>38</v>
      </c>
      <c r="E94" s="133">
        <f t="shared" si="3"/>
        <v>38</v>
      </c>
    </row>
    <row r="95" spans="1:5" ht="22.5" hidden="1" x14ac:dyDescent="0.2">
      <c r="A95" s="50" t="s">
        <v>285</v>
      </c>
      <c r="B95" s="65" t="s">
        <v>283</v>
      </c>
      <c r="C95" s="47">
        <v>200</v>
      </c>
      <c r="D95" s="48">
        <f t="shared" si="3"/>
        <v>38</v>
      </c>
      <c r="E95" s="133">
        <f t="shared" si="3"/>
        <v>38</v>
      </c>
    </row>
    <row r="96" spans="1:5" ht="22.5" hidden="1" x14ac:dyDescent="0.2">
      <c r="A96" s="50" t="s">
        <v>145</v>
      </c>
      <c r="B96" s="65" t="s">
        <v>283</v>
      </c>
      <c r="C96" s="47">
        <v>240</v>
      </c>
      <c r="D96" s="48">
        <v>38</v>
      </c>
      <c r="E96" s="137">
        <v>38</v>
      </c>
    </row>
    <row r="97" spans="1:5" ht="22.5" hidden="1" x14ac:dyDescent="0.2">
      <c r="A97" s="49" t="s">
        <v>206</v>
      </c>
      <c r="B97" s="65">
        <v>1020000000</v>
      </c>
      <c r="C97" s="47" t="s">
        <v>143</v>
      </c>
      <c r="D97" s="48">
        <f t="shared" ref="D97:E100" si="4">D98</f>
        <v>10</v>
      </c>
      <c r="E97" s="133">
        <f t="shared" si="4"/>
        <v>10</v>
      </c>
    </row>
    <row r="98" spans="1:5" ht="33.75" hidden="1" x14ac:dyDescent="0.2">
      <c r="A98" s="49" t="s">
        <v>207</v>
      </c>
      <c r="B98" s="65">
        <v>1020100000</v>
      </c>
      <c r="C98" s="47" t="s">
        <v>143</v>
      </c>
      <c r="D98" s="48">
        <f t="shared" si="4"/>
        <v>10</v>
      </c>
      <c r="E98" s="133">
        <f t="shared" si="4"/>
        <v>10</v>
      </c>
    </row>
    <row r="99" spans="1:5" ht="22.5" hidden="1" x14ac:dyDescent="0.2">
      <c r="A99" s="49" t="s">
        <v>208</v>
      </c>
      <c r="B99" s="65">
        <v>1020120040</v>
      </c>
      <c r="C99" s="47"/>
      <c r="D99" s="48">
        <f t="shared" si="4"/>
        <v>10</v>
      </c>
      <c r="E99" s="133">
        <f t="shared" si="4"/>
        <v>10</v>
      </c>
    </row>
    <row r="100" spans="1:5" ht="22.5" hidden="1" x14ac:dyDescent="0.2">
      <c r="A100" s="50" t="s">
        <v>285</v>
      </c>
      <c r="B100" s="66">
        <v>1020120040</v>
      </c>
      <c r="C100" s="47" t="s">
        <v>144</v>
      </c>
      <c r="D100" s="48">
        <f t="shared" si="4"/>
        <v>10</v>
      </c>
      <c r="E100" s="133">
        <f t="shared" si="4"/>
        <v>10</v>
      </c>
    </row>
    <row r="101" spans="1:5" ht="22.5" hidden="1" x14ac:dyDescent="0.2">
      <c r="A101" s="53" t="s">
        <v>145</v>
      </c>
      <c r="B101" s="66">
        <v>1020120040</v>
      </c>
      <c r="C101" s="47" t="s">
        <v>146</v>
      </c>
      <c r="D101" s="48">
        <v>10</v>
      </c>
      <c r="E101" s="137">
        <v>10</v>
      </c>
    </row>
    <row r="102" spans="1:5" hidden="1" x14ac:dyDescent="0.2">
      <c r="A102" s="14" t="s">
        <v>221</v>
      </c>
      <c r="B102" s="15">
        <v>1030000000</v>
      </c>
      <c r="C102" s="54"/>
      <c r="D102" s="27">
        <f t="shared" ref="D102:E105" si="5">D103</f>
        <v>5</v>
      </c>
      <c r="E102" s="134">
        <f t="shared" si="5"/>
        <v>5</v>
      </c>
    </row>
    <row r="103" spans="1:5" ht="33.75" hidden="1" x14ac:dyDescent="0.2">
      <c r="A103" s="14" t="s">
        <v>222</v>
      </c>
      <c r="B103" s="15">
        <v>1030100000</v>
      </c>
      <c r="C103" s="54"/>
      <c r="D103" s="27">
        <f t="shared" si="5"/>
        <v>5</v>
      </c>
      <c r="E103" s="134">
        <f t="shared" si="5"/>
        <v>5</v>
      </c>
    </row>
    <row r="104" spans="1:5" ht="22.5" hidden="1" x14ac:dyDescent="0.2">
      <c r="A104" s="14" t="s">
        <v>212</v>
      </c>
      <c r="B104" s="15">
        <v>1030199990</v>
      </c>
      <c r="C104" s="54"/>
      <c r="D104" s="27">
        <f t="shared" si="5"/>
        <v>5</v>
      </c>
      <c r="E104" s="134">
        <f t="shared" si="5"/>
        <v>5</v>
      </c>
    </row>
    <row r="105" spans="1:5" ht="22.5" hidden="1" x14ac:dyDescent="0.2">
      <c r="A105" s="50" t="s">
        <v>285</v>
      </c>
      <c r="B105" s="15">
        <v>1030199990</v>
      </c>
      <c r="C105" s="47" t="s">
        <v>144</v>
      </c>
      <c r="D105" s="27">
        <f t="shared" si="5"/>
        <v>5</v>
      </c>
      <c r="E105" s="134">
        <f t="shared" si="5"/>
        <v>5</v>
      </c>
    </row>
    <row r="106" spans="1:5" ht="22.5" hidden="1" x14ac:dyDescent="0.2">
      <c r="A106" s="50" t="s">
        <v>145</v>
      </c>
      <c r="B106" s="15">
        <v>1030199990</v>
      </c>
      <c r="C106" s="47" t="s">
        <v>146</v>
      </c>
      <c r="D106" s="27">
        <v>5</v>
      </c>
      <c r="E106" s="137">
        <v>5</v>
      </c>
    </row>
    <row r="107" spans="1:5" ht="33.75" hidden="1" x14ac:dyDescent="0.2">
      <c r="A107" s="49" t="s">
        <v>333</v>
      </c>
      <c r="B107" s="65">
        <v>1100000000</v>
      </c>
      <c r="C107" s="47" t="s">
        <v>143</v>
      </c>
      <c r="D107" s="48">
        <f>D108+D116</f>
        <v>1010</v>
      </c>
      <c r="E107" s="133">
        <f>E108+E116</f>
        <v>1010</v>
      </c>
    </row>
    <row r="108" spans="1:5" ht="33.75" hidden="1" x14ac:dyDescent="0.2">
      <c r="A108" s="49" t="s">
        <v>162</v>
      </c>
      <c r="B108" s="65">
        <v>1110000000</v>
      </c>
      <c r="C108" s="47" t="s">
        <v>143</v>
      </c>
      <c r="D108" s="48">
        <f t="shared" ref="D108:E111" si="6">D109</f>
        <v>1005</v>
      </c>
      <c r="E108" s="133">
        <f t="shared" si="6"/>
        <v>1005</v>
      </c>
    </row>
    <row r="109" spans="1:5" ht="22.5" hidden="1" x14ac:dyDescent="0.2">
      <c r="A109" s="49" t="s">
        <v>241</v>
      </c>
      <c r="B109" s="65">
        <v>1110100000</v>
      </c>
      <c r="C109" s="47" t="s">
        <v>143</v>
      </c>
      <c r="D109" s="48">
        <f>D110+D113</f>
        <v>1005</v>
      </c>
      <c r="E109" s="133">
        <f>E110+E113</f>
        <v>1005</v>
      </c>
    </row>
    <row r="110" spans="1:5" hidden="1" x14ac:dyDescent="0.2">
      <c r="A110" s="49" t="s">
        <v>136</v>
      </c>
      <c r="B110" s="65">
        <v>1110122020</v>
      </c>
      <c r="C110" s="47"/>
      <c r="D110" s="48">
        <f t="shared" si="6"/>
        <v>1000</v>
      </c>
      <c r="E110" s="133">
        <f t="shared" si="6"/>
        <v>1000</v>
      </c>
    </row>
    <row r="111" spans="1:5" hidden="1" x14ac:dyDescent="0.2">
      <c r="A111" s="50" t="s">
        <v>154</v>
      </c>
      <c r="B111" s="65">
        <v>1110122020</v>
      </c>
      <c r="C111" s="47" t="s">
        <v>155</v>
      </c>
      <c r="D111" s="48">
        <f t="shared" si="6"/>
        <v>1000</v>
      </c>
      <c r="E111" s="133">
        <f t="shared" si="6"/>
        <v>1000</v>
      </c>
    </row>
    <row r="112" spans="1:5" hidden="1" x14ac:dyDescent="0.2">
      <c r="A112" s="50" t="s">
        <v>137</v>
      </c>
      <c r="B112" s="65">
        <v>1110122020</v>
      </c>
      <c r="C112" s="47" t="s">
        <v>130</v>
      </c>
      <c r="D112" s="48">
        <v>1000</v>
      </c>
      <c r="E112" s="137">
        <v>1000</v>
      </c>
    </row>
    <row r="113" spans="1:5" ht="22.5" hidden="1" x14ac:dyDescent="0.2">
      <c r="A113" s="49" t="s">
        <v>212</v>
      </c>
      <c r="B113" s="65">
        <v>1110199990</v>
      </c>
      <c r="C113" s="47"/>
      <c r="D113" s="48">
        <f>D114</f>
        <v>5</v>
      </c>
      <c r="E113" s="133">
        <f>E114</f>
        <v>5</v>
      </c>
    </row>
    <row r="114" spans="1:5" ht="22.5" hidden="1" x14ac:dyDescent="0.2">
      <c r="A114" s="50" t="s">
        <v>285</v>
      </c>
      <c r="B114" s="65">
        <v>1110199990</v>
      </c>
      <c r="C114" s="47" t="s">
        <v>144</v>
      </c>
      <c r="D114" s="48">
        <f>D115</f>
        <v>5</v>
      </c>
      <c r="E114" s="133">
        <f>E115</f>
        <v>5</v>
      </c>
    </row>
    <row r="115" spans="1:5" ht="22.5" hidden="1" x14ac:dyDescent="0.2">
      <c r="A115" s="50" t="s">
        <v>145</v>
      </c>
      <c r="B115" s="65">
        <v>1110199990</v>
      </c>
      <c r="C115" s="47" t="s">
        <v>146</v>
      </c>
      <c r="D115" s="48">
        <v>5</v>
      </c>
      <c r="E115" s="137">
        <v>5</v>
      </c>
    </row>
    <row r="116" spans="1:5" hidden="1" x14ac:dyDescent="0.2">
      <c r="A116" s="49" t="s">
        <v>163</v>
      </c>
      <c r="B116" s="65">
        <v>1120000000</v>
      </c>
      <c r="C116" s="47" t="s">
        <v>143</v>
      </c>
      <c r="D116" s="48">
        <f t="shared" ref="D116:E119" si="7">D117</f>
        <v>5</v>
      </c>
      <c r="E116" s="133">
        <f t="shared" si="7"/>
        <v>5</v>
      </c>
    </row>
    <row r="117" spans="1:5" ht="22.5" hidden="1" x14ac:dyDescent="0.2">
      <c r="A117" s="49" t="s">
        <v>243</v>
      </c>
      <c r="B117" s="65">
        <v>1120200000</v>
      </c>
      <c r="C117" s="47" t="s">
        <v>143</v>
      </c>
      <c r="D117" s="48">
        <f t="shared" si="7"/>
        <v>5</v>
      </c>
      <c r="E117" s="133">
        <f t="shared" si="7"/>
        <v>5</v>
      </c>
    </row>
    <row r="118" spans="1:5" ht="22.5" hidden="1" x14ac:dyDescent="0.2">
      <c r="A118" s="49" t="s">
        <v>212</v>
      </c>
      <c r="B118" s="65">
        <v>1120299990</v>
      </c>
      <c r="C118" s="47"/>
      <c r="D118" s="48">
        <f t="shared" si="7"/>
        <v>5</v>
      </c>
      <c r="E118" s="133">
        <f t="shared" si="7"/>
        <v>5</v>
      </c>
    </row>
    <row r="119" spans="1:5" ht="22.5" hidden="1" x14ac:dyDescent="0.2">
      <c r="A119" s="50" t="s">
        <v>285</v>
      </c>
      <c r="B119" s="65">
        <v>1120299990</v>
      </c>
      <c r="C119" s="47" t="s">
        <v>144</v>
      </c>
      <c r="D119" s="48">
        <f t="shared" si="7"/>
        <v>5</v>
      </c>
      <c r="E119" s="133">
        <f t="shared" si="7"/>
        <v>5</v>
      </c>
    </row>
    <row r="120" spans="1:5" ht="22.5" hidden="1" x14ac:dyDescent="0.2">
      <c r="A120" s="50" t="s">
        <v>145</v>
      </c>
      <c r="B120" s="65">
        <v>1120299990</v>
      </c>
      <c r="C120" s="47" t="s">
        <v>146</v>
      </c>
      <c r="D120" s="48">
        <v>5</v>
      </c>
      <c r="E120" s="137">
        <v>5</v>
      </c>
    </row>
    <row r="121" spans="1:5" ht="22.5" hidden="1" x14ac:dyDescent="0.2">
      <c r="A121" s="55" t="s">
        <v>351</v>
      </c>
      <c r="B121" s="66">
        <v>1200000000</v>
      </c>
      <c r="C121" s="47" t="s">
        <v>143</v>
      </c>
      <c r="D121" s="48">
        <f>D122</f>
        <v>17</v>
      </c>
      <c r="E121" s="133">
        <f>F13+E122</f>
        <v>17</v>
      </c>
    </row>
    <row r="122" spans="1:5" ht="22.5" hidden="1" x14ac:dyDescent="0.2">
      <c r="A122" s="50" t="s">
        <v>334</v>
      </c>
      <c r="B122" s="37" t="s">
        <v>335</v>
      </c>
      <c r="C122" s="47"/>
      <c r="D122" s="48">
        <f>D123</f>
        <v>17</v>
      </c>
      <c r="E122" s="133">
        <f>E123</f>
        <v>17</v>
      </c>
    </row>
    <row r="123" spans="1:5" ht="22.5" hidden="1" x14ac:dyDescent="0.2">
      <c r="A123" s="49" t="s">
        <v>211</v>
      </c>
      <c r="B123" s="46" t="s">
        <v>336</v>
      </c>
      <c r="C123" s="47"/>
      <c r="D123" s="48">
        <f>D124</f>
        <v>17</v>
      </c>
      <c r="E123" s="133">
        <f>E124</f>
        <v>17</v>
      </c>
    </row>
    <row r="124" spans="1:5" ht="22.5" hidden="1" x14ac:dyDescent="0.2">
      <c r="A124" s="49" t="s">
        <v>212</v>
      </c>
      <c r="B124" s="46" t="s">
        <v>337</v>
      </c>
      <c r="C124" s="47"/>
      <c r="D124" s="48">
        <f>D125</f>
        <v>17</v>
      </c>
      <c r="E124" s="133">
        <f>E125</f>
        <v>17</v>
      </c>
    </row>
    <row r="125" spans="1:5" ht="22.5" hidden="1" x14ac:dyDescent="0.2">
      <c r="A125" s="50" t="s">
        <v>285</v>
      </c>
      <c r="B125" s="46" t="s">
        <v>337</v>
      </c>
      <c r="C125" s="47">
        <v>200</v>
      </c>
      <c r="D125" s="48">
        <f>D126</f>
        <v>17</v>
      </c>
      <c r="E125" s="133">
        <f>E126</f>
        <v>17</v>
      </c>
    </row>
    <row r="126" spans="1:5" ht="22.5" hidden="1" x14ac:dyDescent="0.2">
      <c r="A126" s="50" t="s">
        <v>145</v>
      </c>
      <c r="B126" s="46" t="s">
        <v>337</v>
      </c>
      <c r="C126" s="47">
        <v>240</v>
      </c>
      <c r="D126" s="48">
        <v>17</v>
      </c>
      <c r="E126" s="137">
        <v>17</v>
      </c>
    </row>
    <row r="127" spans="1:5" ht="22.5" hidden="1" x14ac:dyDescent="0.2">
      <c r="A127" s="49" t="s">
        <v>483</v>
      </c>
      <c r="B127" s="65">
        <v>1400000000</v>
      </c>
      <c r="C127" s="47" t="s">
        <v>143</v>
      </c>
      <c r="D127" s="48">
        <f t="shared" ref="D127:E130" si="8">D128</f>
        <v>450</v>
      </c>
      <c r="E127" s="133">
        <f t="shared" si="8"/>
        <v>425</v>
      </c>
    </row>
    <row r="128" spans="1:5" ht="33.75" hidden="1" x14ac:dyDescent="0.2">
      <c r="A128" s="49" t="s">
        <v>268</v>
      </c>
      <c r="B128" s="65">
        <v>1410000000</v>
      </c>
      <c r="C128" s="47" t="s">
        <v>143</v>
      </c>
      <c r="D128" s="48">
        <f t="shared" si="8"/>
        <v>450</v>
      </c>
      <c r="E128" s="133">
        <f t="shared" si="8"/>
        <v>425</v>
      </c>
    </row>
    <row r="129" spans="1:5" ht="33.75" hidden="1" x14ac:dyDescent="0.2">
      <c r="A129" s="49" t="s">
        <v>267</v>
      </c>
      <c r="B129" s="65">
        <v>1410100000</v>
      </c>
      <c r="C129" s="47" t="s">
        <v>143</v>
      </c>
      <c r="D129" s="48">
        <f t="shared" si="8"/>
        <v>450</v>
      </c>
      <c r="E129" s="133">
        <f t="shared" si="8"/>
        <v>425</v>
      </c>
    </row>
    <row r="130" spans="1:5" hidden="1" x14ac:dyDescent="0.2">
      <c r="A130" s="49" t="s">
        <v>139</v>
      </c>
      <c r="B130" s="65">
        <v>1410120070</v>
      </c>
      <c r="C130" s="47"/>
      <c r="D130" s="48">
        <f t="shared" si="8"/>
        <v>450</v>
      </c>
      <c r="E130" s="133">
        <f t="shared" si="8"/>
        <v>425</v>
      </c>
    </row>
    <row r="131" spans="1:5" ht="22.5" hidden="1" x14ac:dyDescent="0.2">
      <c r="A131" s="50" t="s">
        <v>285</v>
      </c>
      <c r="B131" s="65">
        <v>1410120070</v>
      </c>
      <c r="C131" s="47" t="s">
        <v>144</v>
      </c>
      <c r="D131" s="48">
        <f>D132</f>
        <v>450</v>
      </c>
      <c r="E131" s="133">
        <f>E132</f>
        <v>425</v>
      </c>
    </row>
    <row r="132" spans="1:5" ht="22.5" hidden="1" x14ac:dyDescent="0.2">
      <c r="A132" s="50" t="s">
        <v>145</v>
      </c>
      <c r="B132" s="65">
        <v>1410120070</v>
      </c>
      <c r="C132" s="47" t="s">
        <v>146</v>
      </c>
      <c r="D132" s="48">
        <v>450</v>
      </c>
      <c r="E132" s="137">
        <v>425</v>
      </c>
    </row>
    <row r="133" spans="1:5" ht="22.5" hidden="1" x14ac:dyDescent="0.2">
      <c r="A133" s="50" t="s">
        <v>404</v>
      </c>
      <c r="B133" s="65">
        <v>1500000000</v>
      </c>
      <c r="C133" s="47"/>
      <c r="D133" s="48">
        <f t="shared" ref="D133:E137" si="9">D134</f>
        <v>2052</v>
      </c>
      <c r="E133" s="133">
        <f t="shared" si="9"/>
        <v>2133</v>
      </c>
    </row>
    <row r="134" spans="1:5" hidden="1" x14ac:dyDescent="0.2">
      <c r="A134" s="50" t="s">
        <v>405</v>
      </c>
      <c r="B134" s="65">
        <v>1540000000</v>
      </c>
      <c r="C134" s="47"/>
      <c r="D134" s="48">
        <f t="shared" si="9"/>
        <v>2052</v>
      </c>
      <c r="E134" s="133">
        <f t="shared" si="9"/>
        <v>2133</v>
      </c>
    </row>
    <row r="135" spans="1:5" ht="24" hidden="1" customHeight="1" x14ac:dyDescent="0.2">
      <c r="A135" s="50" t="s">
        <v>406</v>
      </c>
      <c r="B135" s="65">
        <v>1540200000</v>
      </c>
      <c r="C135" s="47"/>
      <c r="D135" s="48">
        <f t="shared" si="9"/>
        <v>2052</v>
      </c>
      <c r="E135" s="133">
        <f t="shared" si="9"/>
        <v>2133</v>
      </c>
    </row>
    <row r="136" spans="1:5" ht="22.5" hidden="1" x14ac:dyDescent="0.2">
      <c r="A136" s="50" t="s">
        <v>212</v>
      </c>
      <c r="B136" s="65">
        <v>1540299990</v>
      </c>
      <c r="C136" s="47"/>
      <c r="D136" s="48">
        <f t="shared" si="9"/>
        <v>2052</v>
      </c>
      <c r="E136" s="133">
        <f t="shared" si="9"/>
        <v>2133</v>
      </c>
    </row>
    <row r="137" spans="1:5" ht="22.5" hidden="1" x14ac:dyDescent="0.2">
      <c r="A137" s="50" t="s">
        <v>285</v>
      </c>
      <c r="B137" s="65">
        <v>1540299990</v>
      </c>
      <c r="C137" s="47">
        <v>200</v>
      </c>
      <c r="D137" s="48">
        <f t="shared" si="9"/>
        <v>2052</v>
      </c>
      <c r="E137" s="133">
        <f t="shared" si="9"/>
        <v>2133</v>
      </c>
    </row>
    <row r="138" spans="1:5" ht="22.5" hidden="1" x14ac:dyDescent="0.2">
      <c r="A138" s="50" t="s">
        <v>145</v>
      </c>
      <c r="B138" s="65">
        <v>1540299990</v>
      </c>
      <c r="C138" s="47">
        <v>240</v>
      </c>
      <c r="D138" s="48">
        <v>2052</v>
      </c>
      <c r="E138" s="137">
        <v>2133</v>
      </c>
    </row>
    <row r="139" spans="1:5" ht="22.5" hidden="1" x14ac:dyDescent="0.2">
      <c r="A139" s="49" t="s">
        <v>481</v>
      </c>
      <c r="B139" s="65">
        <v>1700000000</v>
      </c>
      <c r="C139" s="47" t="s">
        <v>143</v>
      </c>
      <c r="D139" s="48">
        <f>D140+D146</f>
        <v>830.5</v>
      </c>
      <c r="E139" s="133">
        <f>E140+E146</f>
        <v>881.5</v>
      </c>
    </row>
    <row r="140" spans="1:5" ht="33.75" hidden="1" x14ac:dyDescent="0.2">
      <c r="A140" s="49" t="s">
        <v>269</v>
      </c>
      <c r="B140" s="65">
        <v>1700100000</v>
      </c>
      <c r="C140" s="47" t="s">
        <v>143</v>
      </c>
      <c r="D140" s="48">
        <f>D141</f>
        <v>725.5</v>
      </c>
      <c r="E140" s="133">
        <f>E141</f>
        <v>776.5</v>
      </c>
    </row>
    <row r="141" spans="1:5" ht="22.5" hidden="1" x14ac:dyDescent="0.2">
      <c r="A141" s="49" t="s">
        <v>212</v>
      </c>
      <c r="B141" s="65">
        <v>1700199990</v>
      </c>
      <c r="C141" s="47"/>
      <c r="D141" s="48">
        <f>D142+D144</f>
        <v>725.5</v>
      </c>
      <c r="E141" s="133">
        <f>E142+E144</f>
        <v>776.5</v>
      </c>
    </row>
    <row r="142" spans="1:5" ht="22.5" hidden="1" x14ac:dyDescent="0.2">
      <c r="A142" s="50" t="s">
        <v>285</v>
      </c>
      <c r="B142" s="65">
        <v>1700199990</v>
      </c>
      <c r="C142" s="47" t="s">
        <v>144</v>
      </c>
      <c r="D142" s="48">
        <f>D143</f>
        <v>717.5</v>
      </c>
      <c r="E142" s="133">
        <f>E143</f>
        <v>767.5</v>
      </c>
    </row>
    <row r="143" spans="1:5" ht="22.5" hidden="1" x14ac:dyDescent="0.2">
      <c r="A143" s="50" t="s">
        <v>145</v>
      </c>
      <c r="B143" s="65">
        <v>1700199990</v>
      </c>
      <c r="C143" s="47" t="s">
        <v>146</v>
      </c>
      <c r="D143" s="48">
        <v>717.5</v>
      </c>
      <c r="E143" s="137">
        <v>767.5</v>
      </c>
    </row>
    <row r="144" spans="1:5" hidden="1" x14ac:dyDescent="0.2">
      <c r="A144" s="50" t="s">
        <v>154</v>
      </c>
      <c r="B144" s="65">
        <v>1700199990</v>
      </c>
      <c r="C144" s="47" t="s">
        <v>155</v>
      </c>
      <c r="D144" s="48">
        <f>D145</f>
        <v>8</v>
      </c>
      <c r="E144" s="133">
        <f>E145</f>
        <v>9</v>
      </c>
    </row>
    <row r="145" spans="1:5" hidden="1" x14ac:dyDescent="0.2">
      <c r="A145" s="50" t="s">
        <v>156</v>
      </c>
      <c r="B145" s="65">
        <v>1700199990</v>
      </c>
      <c r="C145" s="47" t="s">
        <v>157</v>
      </c>
      <c r="D145" s="48">
        <v>8</v>
      </c>
      <c r="E145" s="137">
        <v>9</v>
      </c>
    </row>
    <row r="146" spans="1:5" ht="22.5" hidden="1" x14ac:dyDescent="0.2">
      <c r="A146" s="50" t="s">
        <v>249</v>
      </c>
      <c r="B146" s="65">
        <v>1700400000</v>
      </c>
      <c r="C146" s="47"/>
      <c r="D146" s="48">
        <f t="shared" ref="D146:E148" si="10">D147</f>
        <v>105</v>
      </c>
      <c r="E146" s="133">
        <f t="shared" si="10"/>
        <v>105</v>
      </c>
    </row>
    <row r="147" spans="1:5" ht="22.5" hidden="1" x14ac:dyDescent="0.2">
      <c r="A147" s="50" t="s">
        <v>212</v>
      </c>
      <c r="B147" s="65">
        <v>1700499990</v>
      </c>
      <c r="C147" s="47"/>
      <c r="D147" s="48">
        <f t="shared" si="10"/>
        <v>105</v>
      </c>
      <c r="E147" s="133">
        <f t="shared" si="10"/>
        <v>105</v>
      </c>
    </row>
    <row r="148" spans="1:5" ht="18.75" hidden="1" customHeight="1" x14ac:dyDescent="0.2">
      <c r="A148" s="50" t="s">
        <v>285</v>
      </c>
      <c r="B148" s="65">
        <v>1700499990</v>
      </c>
      <c r="C148" s="47">
        <v>200</v>
      </c>
      <c r="D148" s="48">
        <f t="shared" si="10"/>
        <v>105</v>
      </c>
      <c r="E148" s="133">
        <f t="shared" si="10"/>
        <v>105</v>
      </c>
    </row>
    <row r="149" spans="1:5" ht="24.75" hidden="1" customHeight="1" x14ac:dyDescent="0.2">
      <c r="A149" s="50" t="s">
        <v>145</v>
      </c>
      <c r="B149" s="65">
        <v>1700499990</v>
      </c>
      <c r="C149" s="47">
        <v>240</v>
      </c>
      <c r="D149" s="48">
        <v>105</v>
      </c>
      <c r="E149" s="137">
        <v>105</v>
      </c>
    </row>
    <row r="150" spans="1:5" ht="22.5" hidden="1" x14ac:dyDescent="0.2">
      <c r="A150" s="49" t="s">
        <v>479</v>
      </c>
      <c r="B150" s="65">
        <v>1800000000</v>
      </c>
      <c r="C150" s="47" t="s">
        <v>143</v>
      </c>
      <c r="D150" s="48">
        <f>D151</f>
        <v>16709.5</v>
      </c>
      <c r="E150" s="133">
        <f>E151</f>
        <v>16406.5</v>
      </c>
    </row>
    <row r="151" spans="1:5" ht="22.5" hidden="1" x14ac:dyDescent="0.2">
      <c r="A151" s="49" t="s">
        <v>262</v>
      </c>
      <c r="B151" s="65">
        <v>1810000000</v>
      </c>
      <c r="C151" s="47" t="s">
        <v>143</v>
      </c>
      <c r="D151" s="48">
        <f>D152+D178</f>
        <v>16709.5</v>
      </c>
      <c r="E151" s="133">
        <f>E152+E178</f>
        <v>16406.5</v>
      </c>
    </row>
    <row r="152" spans="1:5" ht="33.75" hidden="1" x14ac:dyDescent="0.2">
      <c r="A152" s="49" t="s">
        <v>263</v>
      </c>
      <c r="B152" s="65">
        <v>1810100000</v>
      </c>
      <c r="C152" s="47"/>
      <c r="D152" s="48">
        <f>D153+D160+D163+D170+D175</f>
        <v>16352.5</v>
      </c>
      <c r="E152" s="48">
        <f>E153+E160+E163+E170+E175</f>
        <v>16004.5</v>
      </c>
    </row>
    <row r="153" spans="1:5" ht="22.5" hidden="1" x14ac:dyDescent="0.2">
      <c r="A153" s="49" t="s">
        <v>209</v>
      </c>
      <c r="B153" s="65">
        <v>1810100590</v>
      </c>
      <c r="C153" s="47" t="s">
        <v>143</v>
      </c>
      <c r="D153" s="48">
        <f>D154+D156+D158</f>
        <v>4923.5</v>
      </c>
      <c r="E153" s="133">
        <f>E154+E156+E158</f>
        <v>4955.5</v>
      </c>
    </row>
    <row r="154" spans="1:5" ht="45" hidden="1" x14ac:dyDescent="0.2">
      <c r="A154" s="50" t="s">
        <v>147</v>
      </c>
      <c r="B154" s="65">
        <v>1810100590</v>
      </c>
      <c r="C154" s="47" t="s">
        <v>148</v>
      </c>
      <c r="D154" s="48">
        <f>D155</f>
        <v>4578.5</v>
      </c>
      <c r="E154" s="133">
        <f>E155</f>
        <v>4578.5</v>
      </c>
    </row>
    <row r="155" spans="1:5" hidden="1" x14ac:dyDescent="0.2">
      <c r="A155" s="50" t="s">
        <v>149</v>
      </c>
      <c r="B155" s="65">
        <v>1810100590</v>
      </c>
      <c r="C155" s="47" t="s">
        <v>150</v>
      </c>
      <c r="D155" s="48">
        <v>4578.5</v>
      </c>
      <c r="E155" s="137">
        <v>4578.5</v>
      </c>
    </row>
    <row r="156" spans="1:5" ht="22.5" hidden="1" x14ac:dyDescent="0.2">
      <c r="A156" s="50" t="s">
        <v>285</v>
      </c>
      <c r="B156" s="65">
        <v>1810100590</v>
      </c>
      <c r="C156" s="47" t="s">
        <v>144</v>
      </c>
      <c r="D156" s="48">
        <f>D157</f>
        <v>340</v>
      </c>
      <c r="E156" s="133">
        <f>E157</f>
        <v>370</v>
      </c>
    </row>
    <row r="157" spans="1:5" ht="22.5" hidden="1" x14ac:dyDescent="0.2">
      <c r="A157" s="50" t="s">
        <v>145</v>
      </c>
      <c r="B157" s="65">
        <v>1810100590</v>
      </c>
      <c r="C157" s="47" t="s">
        <v>146</v>
      </c>
      <c r="D157" s="48">
        <v>340</v>
      </c>
      <c r="E157" s="137">
        <v>370</v>
      </c>
    </row>
    <row r="158" spans="1:5" hidden="1" x14ac:dyDescent="0.2">
      <c r="A158" s="50" t="s">
        <v>154</v>
      </c>
      <c r="B158" s="65">
        <v>1810100590</v>
      </c>
      <c r="C158" s="47" t="s">
        <v>155</v>
      </c>
      <c r="D158" s="48">
        <f>D159</f>
        <v>5</v>
      </c>
      <c r="E158" s="133">
        <f>E159</f>
        <v>7</v>
      </c>
    </row>
    <row r="159" spans="1:5" hidden="1" x14ac:dyDescent="0.2">
      <c r="A159" s="50" t="s">
        <v>156</v>
      </c>
      <c r="B159" s="65">
        <v>1810100590</v>
      </c>
      <c r="C159" s="47" t="s">
        <v>157</v>
      </c>
      <c r="D159" s="48">
        <v>5</v>
      </c>
      <c r="E159" s="137">
        <v>7</v>
      </c>
    </row>
    <row r="160" spans="1:5" hidden="1" x14ac:dyDescent="0.2">
      <c r="A160" s="49" t="s">
        <v>205</v>
      </c>
      <c r="B160" s="65">
        <v>1810102030</v>
      </c>
      <c r="C160" s="47" t="s">
        <v>143</v>
      </c>
      <c r="D160" s="48">
        <f>D161</f>
        <v>1990</v>
      </c>
      <c r="E160" s="133">
        <f>E161</f>
        <v>1600</v>
      </c>
    </row>
    <row r="161" spans="1:5" ht="45" hidden="1" x14ac:dyDescent="0.2">
      <c r="A161" s="50" t="s">
        <v>147</v>
      </c>
      <c r="B161" s="65">
        <v>1810102030</v>
      </c>
      <c r="C161" s="47" t="s">
        <v>148</v>
      </c>
      <c r="D161" s="48">
        <f>D162</f>
        <v>1990</v>
      </c>
      <c r="E161" s="133">
        <f>E162</f>
        <v>1600</v>
      </c>
    </row>
    <row r="162" spans="1:5" ht="22.5" hidden="1" x14ac:dyDescent="0.2">
      <c r="A162" s="50" t="s">
        <v>152</v>
      </c>
      <c r="B162" s="65">
        <v>1810102030</v>
      </c>
      <c r="C162" s="47" t="s">
        <v>153</v>
      </c>
      <c r="D162" s="48">
        <v>1990</v>
      </c>
      <c r="E162" s="137">
        <v>1600</v>
      </c>
    </row>
    <row r="163" spans="1:5" hidden="1" x14ac:dyDescent="0.2">
      <c r="A163" s="49" t="s">
        <v>133</v>
      </c>
      <c r="B163" s="65">
        <v>1810102040</v>
      </c>
      <c r="C163" s="47" t="s">
        <v>143</v>
      </c>
      <c r="D163" s="48">
        <f>D164+D166+D168</f>
        <v>9369</v>
      </c>
      <c r="E163" s="133">
        <f>E164+E166+E168</f>
        <v>9369</v>
      </c>
    </row>
    <row r="164" spans="1:5" ht="45" hidden="1" x14ac:dyDescent="0.2">
      <c r="A164" s="50" t="s">
        <v>147</v>
      </c>
      <c r="B164" s="65">
        <v>1810102040</v>
      </c>
      <c r="C164" s="47" t="s">
        <v>148</v>
      </c>
      <c r="D164" s="48">
        <f>D165</f>
        <v>9347</v>
      </c>
      <c r="E164" s="133">
        <f>E165</f>
        <v>9347</v>
      </c>
    </row>
    <row r="165" spans="1:5" ht="22.5" hidden="1" x14ac:dyDescent="0.2">
      <c r="A165" s="50" t="s">
        <v>152</v>
      </c>
      <c r="B165" s="65">
        <v>1810102040</v>
      </c>
      <c r="C165" s="47" t="s">
        <v>153</v>
      </c>
      <c r="D165" s="48">
        <v>9347</v>
      </c>
      <c r="E165" s="137">
        <v>9347</v>
      </c>
    </row>
    <row r="166" spans="1:5" ht="22.5" hidden="1" x14ac:dyDescent="0.2">
      <c r="A166" s="50" t="s">
        <v>285</v>
      </c>
      <c r="B166" s="65">
        <v>1810102040</v>
      </c>
      <c r="C166" s="47" t="s">
        <v>144</v>
      </c>
      <c r="D166" s="48">
        <f>D167</f>
        <v>22</v>
      </c>
      <c r="E166" s="133">
        <f>E167</f>
        <v>22</v>
      </c>
    </row>
    <row r="167" spans="1:5" ht="22.5" hidden="1" x14ac:dyDescent="0.2">
      <c r="A167" s="50" t="s">
        <v>145</v>
      </c>
      <c r="B167" s="65">
        <v>1810102040</v>
      </c>
      <c r="C167" s="47" t="s">
        <v>146</v>
      </c>
      <c r="D167" s="48">
        <v>22</v>
      </c>
      <c r="E167" s="137">
        <v>22</v>
      </c>
    </row>
    <row r="168" spans="1:5" hidden="1" x14ac:dyDescent="0.2">
      <c r="A168" s="50" t="s">
        <v>154</v>
      </c>
      <c r="B168" s="65">
        <v>1810102040</v>
      </c>
      <c r="C168" s="47" t="s">
        <v>155</v>
      </c>
      <c r="D168" s="48">
        <f>D169</f>
        <v>0</v>
      </c>
      <c r="E168" s="133">
        <f>E169</f>
        <v>0</v>
      </c>
    </row>
    <row r="169" spans="1:5" hidden="1" x14ac:dyDescent="0.2">
      <c r="A169" s="50" t="s">
        <v>156</v>
      </c>
      <c r="B169" s="65">
        <v>1810102040</v>
      </c>
      <c r="C169" s="47" t="s">
        <v>157</v>
      </c>
      <c r="D169" s="48"/>
      <c r="E169" s="137"/>
    </row>
    <row r="170" spans="1:5" hidden="1" x14ac:dyDescent="0.2">
      <c r="A170" s="13" t="s">
        <v>210</v>
      </c>
      <c r="B170" s="65">
        <v>1810102400</v>
      </c>
      <c r="C170" s="47"/>
      <c r="D170" s="48">
        <f>D171+D173</f>
        <v>70</v>
      </c>
      <c r="E170" s="133">
        <f>E171+E173</f>
        <v>80</v>
      </c>
    </row>
    <row r="171" spans="1:5" ht="45" hidden="1" x14ac:dyDescent="0.2">
      <c r="A171" s="50" t="s">
        <v>147</v>
      </c>
      <c r="B171" s="65">
        <v>1810102400</v>
      </c>
      <c r="C171" s="47">
        <v>100</v>
      </c>
      <c r="D171" s="48">
        <f>D172</f>
        <v>0</v>
      </c>
      <c r="E171" s="133">
        <f>E172</f>
        <v>0</v>
      </c>
    </row>
    <row r="172" spans="1:5" ht="22.5" hidden="1" x14ac:dyDescent="0.2">
      <c r="A172" s="50" t="s">
        <v>152</v>
      </c>
      <c r="B172" s="65">
        <v>1810102400</v>
      </c>
      <c r="C172" s="47">
        <v>120</v>
      </c>
      <c r="D172" s="48"/>
      <c r="E172" s="137"/>
    </row>
    <row r="173" spans="1:5" ht="22.5" hidden="1" x14ac:dyDescent="0.2">
      <c r="A173" s="50" t="s">
        <v>285</v>
      </c>
      <c r="B173" s="65">
        <v>1810102400</v>
      </c>
      <c r="C173" s="47">
        <v>200</v>
      </c>
      <c r="D173" s="48">
        <f>D174</f>
        <v>70</v>
      </c>
      <c r="E173" s="133">
        <f>E174</f>
        <v>80</v>
      </c>
    </row>
    <row r="174" spans="1:5" ht="22.5" hidden="1" x14ac:dyDescent="0.2">
      <c r="A174" s="50" t="s">
        <v>145</v>
      </c>
      <c r="B174" s="65">
        <v>1810102400</v>
      </c>
      <c r="C174" s="47">
        <v>240</v>
      </c>
      <c r="D174" s="48">
        <v>70</v>
      </c>
      <c r="E174" s="137">
        <v>80</v>
      </c>
    </row>
    <row r="175" spans="1:5" ht="45" hidden="1" x14ac:dyDescent="0.2">
      <c r="A175" s="50" t="s">
        <v>239</v>
      </c>
      <c r="B175" s="65">
        <v>1810189020</v>
      </c>
      <c r="C175" s="47"/>
      <c r="D175" s="48">
        <f>D176</f>
        <v>0</v>
      </c>
      <c r="E175" s="133">
        <f>E176</f>
        <v>0</v>
      </c>
    </row>
    <row r="176" spans="1:5" hidden="1" x14ac:dyDescent="0.2">
      <c r="A176" s="50" t="s">
        <v>164</v>
      </c>
      <c r="B176" s="65">
        <v>1810189020</v>
      </c>
      <c r="C176" s="47">
        <v>500</v>
      </c>
      <c r="D176" s="48">
        <f>D177</f>
        <v>0</v>
      </c>
      <c r="E176" s="133">
        <f>E177</f>
        <v>0</v>
      </c>
    </row>
    <row r="177" spans="1:5" hidden="1" x14ac:dyDescent="0.2">
      <c r="A177" s="50" t="s">
        <v>142</v>
      </c>
      <c r="B177" s="65">
        <v>1810189020</v>
      </c>
      <c r="C177" s="47">
        <v>540</v>
      </c>
      <c r="D177" s="48">
        <v>0</v>
      </c>
      <c r="E177" s="137"/>
    </row>
    <row r="178" spans="1:5" ht="22.5" hidden="1" x14ac:dyDescent="0.2">
      <c r="A178" s="50" t="s">
        <v>247</v>
      </c>
      <c r="B178" s="65">
        <v>1810300000</v>
      </c>
      <c r="C178" s="47"/>
      <c r="D178" s="48">
        <f>D184+D179</f>
        <v>357</v>
      </c>
      <c r="E178" s="133">
        <f>E184+E179</f>
        <v>402</v>
      </c>
    </row>
    <row r="179" spans="1:5" hidden="1" x14ac:dyDescent="0.2">
      <c r="A179" s="50" t="s">
        <v>133</v>
      </c>
      <c r="B179" s="65">
        <v>1810302040</v>
      </c>
      <c r="C179" s="47"/>
      <c r="D179" s="48">
        <f>D180+D182</f>
        <v>202</v>
      </c>
      <c r="E179" s="133">
        <f>E180+E182</f>
        <v>202</v>
      </c>
    </row>
    <row r="180" spans="1:5" ht="45" hidden="1" x14ac:dyDescent="0.2">
      <c r="A180" s="50" t="s">
        <v>147</v>
      </c>
      <c r="B180" s="65">
        <v>1810302040</v>
      </c>
      <c r="C180" s="47" t="s">
        <v>148</v>
      </c>
      <c r="D180" s="48">
        <f>D181</f>
        <v>202</v>
      </c>
      <c r="E180" s="133">
        <f>E181</f>
        <v>202</v>
      </c>
    </row>
    <row r="181" spans="1:5" ht="22.5" hidden="1" x14ac:dyDescent="0.2">
      <c r="A181" s="50" t="s">
        <v>152</v>
      </c>
      <c r="B181" s="65">
        <v>1810302040</v>
      </c>
      <c r="C181" s="47" t="s">
        <v>153</v>
      </c>
      <c r="D181" s="48">
        <v>202</v>
      </c>
      <c r="E181" s="137">
        <v>202</v>
      </c>
    </row>
    <row r="182" spans="1:5" ht="22.5" hidden="1" x14ac:dyDescent="0.2">
      <c r="A182" s="50" t="s">
        <v>285</v>
      </c>
      <c r="B182" s="65">
        <v>1810302040</v>
      </c>
      <c r="C182" s="47" t="s">
        <v>144</v>
      </c>
      <c r="D182" s="48">
        <f>D183</f>
        <v>0</v>
      </c>
      <c r="E182" s="48">
        <f>E183</f>
        <v>0</v>
      </c>
    </row>
    <row r="183" spans="1:5" ht="22.5" hidden="1" x14ac:dyDescent="0.2">
      <c r="A183" s="50" t="s">
        <v>145</v>
      </c>
      <c r="B183" s="65">
        <v>1810302040</v>
      </c>
      <c r="C183" s="47" t="s">
        <v>146</v>
      </c>
      <c r="D183" s="48">
        <v>0</v>
      </c>
      <c r="E183" s="137">
        <v>0</v>
      </c>
    </row>
    <row r="184" spans="1:5" hidden="1" x14ac:dyDescent="0.2">
      <c r="A184" s="50" t="s">
        <v>210</v>
      </c>
      <c r="B184" s="65">
        <v>1810302400</v>
      </c>
      <c r="C184" s="47"/>
      <c r="D184" s="48">
        <f>D185+D187</f>
        <v>155</v>
      </c>
      <c r="E184" s="133">
        <f>E185+E187</f>
        <v>200</v>
      </c>
    </row>
    <row r="185" spans="1:5" ht="45" hidden="1" x14ac:dyDescent="0.2">
      <c r="A185" s="50" t="s">
        <v>147</v>
      </c>
      <c r="B185" s="65">
        <v>1810302400</v>
      </c>
      <c r="C185" s="47" t="s">
        <v>148</v>
      </c>
      <c r="D185" s="48">
        <f>D186</f>
        <v>0</v>
      </c>
      <c r="E185" s="133">
        <f>E186</f>
        <v>0</v>
      </c>
    </row>
    <row r="186" spans="1:5" ht="22.5" hidden="1" x14ac:dyDescent="0.2">
      <c r="A186" s="50" t="s">
        <v>152</v>
      </c>
      <c r="B186" s="65">
        <v>1810302400</v>
      </c>
      <c r="C186" s="47" t="s">
        <v>153</v>
      </c>
      <c r="D186" s="48">
        <v>0</v>
      </c>
      <c r="E186" s="137">
        <v>0</v>
      </c>
    </row>
    <row r="187" spans="1:5" ht="22.5" hidden="1" x14ac:dyDescent="0.2">
      <c r="A187" s="50" t="s">
        <v>285</v>
      </c>
      <c r="B187" s="65">
        <v>1810302400</v>
      </c>
      <c r="C187" s="47" t="s">
        <v>144</v>
      </c>
      <c r="D187" s="48">
        <f>D188</f>
        <v>155</v>
      </c>
      <c r="E187" s="133">
        <f>E188</f>
        <v>200</v>
      </c>
    </row>
    <row r="188" spans="1:5" ht="22.5" hidden="1" x14ac:dyDescent="0.2">
      <c r="A188" s="50" t="s">
        <v>145</v>
      </c>
      <c r="B188" s="65">
        <v>1810302400</v>
      </c>
      <c r="C188" s="47" t="s">
        <v>146</v>
      </c>
      <c r="D188" s="48">
        <v>155</v>
      </c>
      <c r="E188" s="137">
        <v>200</v>
      </c>
    </row>
    <row r="189" spans="1:5" ht="22.5" hidden="1" x14ac:dyDescent="0.2">
      <c r="A189" s="49" t="s">
        <v>484</v>
      </c>
      <c r="B189" s="65">
        <v>2400000000</v>
      </c>
      <c r="C189" s="47" t="s">
        <v>143</v>
      </c>
      <c r="D189" s="48">
        <f>D190+D194+D198</f>
        <v>1440</v>
      </c>
      <c r="E189" s="48">
        <f>E190+E194+E198</f>
        <v>1470</v>
      </c>
    </row>
    <row r="190" spans="1:5" ht="23.25" hidden="1" customHeight="1" x14ac:dyDescent="0.2">
      <c r="A190" s="49" t="s">
        <v>225</v>
      </c>
      <c r="B190" s="65">
        <v>2400100000</v>
      </c>
      <c r="C190" s="47" t="s">
        <v>143</v>
      </c>
      <c r="D190" s="48">
        <f t="shared" ref="D190:E192" si="11">D191</f>
        <v>400</v>
      </c>
      <c r="E190" s="133">
        <f t="shared" si="11"/>
        <v>400</v>
      </c>
    </row>
    <row r="191" spans="1:5" ht="27.75" hidden="1" customHeight="1" x14ac:dyDescent="0.2">
      <c r="A191" s="49" t="s">
        <v>212</v>
      </c>
      <c r="B191" s="65">
        <v>2400199990</v>
      </c>
      <c r="C191" s="47"/>
      <c r="D191" s="48">
        <f t="shared" si="11"/>
        <v>400</v>
      </c>
      <c r="E191" s="133">
        <f t="shared" si="11"/>
        <v>400</v>
      </c>
    </row>
    <row r="192" spans="1:5" ht="22.5" hidden="1" x14ac:dyDescent="0.2">
      <c r="A192" s="50" t="s">
        <v>285</v>
      </c>
      <c r="B192" s="65">
        <v>2400199990</v>
      </c>
      <c r="C192" s="47" t="s">
        <v>144</v>
      </c>
      <c r="D192" s="48">
        <f t="shared" si="11"/>
        <v>400</v>
      </c>
      <c r="E192" s="133">
        <f t="shared" si="11"/>
        <v>400</v>
      </c>
    </row>
    <row r="193" spans="1:5" ht="22.5" hidden="1" x14ac:dyDescent="0.2">
      <c r="A193" s="50" t="s">
        <v>145</v>
      </c>
      <c r="B193" s="65">
        <v>2400199990</v>
      </c>
      <c r="C193" s="47" t="s">
        <v>146</v>
      </c>
      <c r="D193" s="48">
        <v>400</v>
      </c>
      <c r="E193" s="137">
        <v>400</v>
      </c>
    </row>
    <row r="194" spans="1:5" ht="35.25" hidden="1" customHeight="1" x14ac:dyDescent="0.2">
      <c r="A194" s="49" t="s">
        <v>226</v>
      </c>
      <c r="B194" s="65">
        <v>2400200000</v>
      </c>
      <c r="C194" s="47" t="s">
        <v>143</v>
      </c>
      <c r="D194" s="48">
        <f t="shared" ref="D194:E196" si="12">D195</f>
        <v>250</v>
      </c>
      <c r="E194" s="133">
        <f t="shared" si="12"/>
        <v>250</v>
      </c>
    </row>
    <row r="195" spans="1:5" ht="25.5" hidden="1" customHeight="1" x14ac:dyDescent="0.2">
      <c r="A195" s="49" t="s">
        <v>212</v>
      </c>
      <c r="B195" s="65">
        <v>2400299990</v>
      </c>
      <c r="C195" s="47"/>
      <c r="D195" s="48">
        <f t="shared" si="12"/>
        <v>250</v>
      </c>
      <c r="E195" s="133">
        <f t="shared" si="12"/>
        <v>250</v>
      </c>
    </row>
    <row r="196" spans="1:5" ht="22.5" hidden="1" x14ac:dyDescent="0.2">
      <c r="A196" s="50" t="s">
        <v>285</v>
      </c>
      <c r="B196" s="65">
        <v>2400299990</v>
      </c>
      <c r="C196" s="47">
        <v>200</v>
      </c>
      <c r="D196" s="48">
        <f t="shared" si="12"/>
        <v>250</v>
      </c>
      <c r="E196" s="133">
        <f t="shared" si="12"/>
        <v>250</v>
      </c>
    </row>
    <row r="197" spans="1:5" ht="22.5" hidden="1" x14ac:dyDescent="0.2">
      <c r="A197" s="50" t="s">
        <v>145</v>
      </c>
      <c r="B197" s="65">
        <v>2400299990</v>
      </c>
      <c r="C197" s="47">
        <v>240</v>
      </c>
      <c r="D197" s="48">
        <v>250</v>
      </c>
      <c r="E197" s="137">
        <v>250</v>
      </c>
    </row>
    <row r="198" spans="1:5" ht="22.5" hidden="1" x14ac:dyDescent="0.2">
      <c r="A198" s="50" t="s">
        <v>347</v>
      </c>
      <c r="B198" s="65">
        <v>2400400000</v>
      </c>
      <c r="C198" s="47"/>
      <c r="D198" s="48">
        <f t="shared" ref="D198:E200" si="13">D199</f>
        <v>790</v>
      </c>
      <c r="E198" s="133">
        <f t="shared" si="13"/>
        <v>820</v>
      </c>
    </row>
    <row r="199" spans="1:5" ht="22.5" hidden="1" x14ac:dyDescent="0.2">
      <c r="A199" s="50" t="s">
        <v>212</v>
      </c>
      <c r="B199" s="65">
        <v>2400499990</v>
      </c>
      <c r="C199" s="47"/>
      <c r="D199" s="48">
        <f t="shared" si="13"/>
        <v>790</v>
      </c>
      <c r="E199" s="133">
        <f t="shared" si="13"/>
        <v>820</v>
      </c>
    </row>
    <row r="200" spans="1:5" ht="22.5" hidden="1" x14ac:dyDescent="0.2">
      <c r="A200" s="50" t="s">
        <v>285</v>
      </c>
      <c r="B200" s="65">
        <v>2400499990</v>
      </c>
      <c r="C200" s="47" t="s">
        <v>144</v>
      </c>
      <c r="D200" s="48">
        <f t="shared" si="13"/>
        <v>790</v>
      </c>
      <c r="E200" s="133">
        <f t="shared" si="13"/>
        <v>820</v>
      </c>
    </row>
    <row r="201" spans="1:5" ht="22.5" hidden="1" x14ac:dyDescent="0.2">
      <c r="A201" s="50" t="s">
        <v>145</v>
      </c>
      <c r="B201" s="65">
        <v>2400499990</v>
      </c>
      <c r="C201" s="47" t="s">
        <v>146</v>
      </c>
      <c r="D201" s="48">
        <v>790</v>
      </c>
      <c r="E201" s="137">
        <v>820</v>
      </c>
    </row>
    <row r="202" spans="1:5" ht="22.5" hidden="1" x14ac:dyDescent="0.2">
      <c r="A202" s="49" t="s">
        <v>480</v>
      </c>
      <c r="B202" s="65">
        <v>2500000000</v>
      </c>
      <c r="C202" s="47" t="s">
        <v>143</v>
      </c>
      <c r="D202" s="48">
        <f t="shared" ref="D202:E205" si="14">D203</f>
        <v>100</v>
      </c>
      <c r="E202" s="133">
        <f t="shared" si="14"/>
        <v>100</v>
      </c>
    </row>
    <row r="203" spans="1:5" ht="42" hidden="1" customHeight="1" x14ac:dyDescent="0.2">
      <c r="A203" s="49" t="s">
        <v>242</v>
      </c>
      <c r="B203" s="65">
        <v>2500100000</v>
      </c>
      <c r="C203" s="47" t="s">
        <v>143</v>
      </c>
      <c r="D203" s="48">
        <f t="shared" si="14"/>
        <v>100</v>
      </c>
      <c r="E203" s="133">
        <f t="shared" si="14"/>
        <v>100</v>
      </c>
    </row>
    <row r="204" spans="1:5" ht="30" hidden="1" customHeight="1" x14ac:dyDescent="0.2">
      <c r="A204" s="49" t="s">
        <v>212</v>
      </c>
      <c r="B204" s="65">
        <v>2500199990</v>
      </c>
      <c r="C204" s="47"/>
      <c r="D204" s="48">
        <f t="shared" si="14"/>
        <v>100</v>
      </c>
      <c r="E204" s="133">
        <f t="shared" si="14"/>
        <v>100</v>
      </c>
    </row>
    <row r="205" spans="1:5" ht="37.5" hidden="1" customHeight="1" x14ac:dyDescent="0.2">
      <c r="A205" s="50" t="s">
        <v>285</v>
      </c>
      <c r="B205" s="65">
        <v>2500199990</v>
      </c>
      <c r="C205" s="47" t="s">
        <v>144</v>
      </c>
      <c r="D205" s="48">
        <f t="shared" si="14"/>
        <v>100</v>
      </c>
      <c r="E205" s="133">
        <f t="shared" si="14"/>
        <v>100</v>
      </c>
    </row>
    <row r="206" spans="1:5" ht="30" hidden="1" customHeight="1" x14ac:dyDescent="0.2">
      <c r="A206" s="50" t="s">
        <v>145</v>
      </c>
      <c r="B206" s="65">
        <v>2500199990</v>
      </c>
      <c r="C206" s="47" t="s">
        <v>146</v>
      </c>
      <c r="D206" s="48">
        <v>100</v>
      </c>
      <c r="E206" s="137">
        <v>100</v>
      </c>
    </row>
    <row r="207" spans="1:5" ht="12" hidden="1" customHeight="1" x14ac:dyDescent="0.2">
      <c r="A207" s="49" t="s">
        <v>165</v>
      </c>
      <c r="B207" s="65">
        <v>5000000000</v>
      </c>
      <c r="C207" s="47" t="s">
        <v>143</v>
      </c>
      <c r="D207" s="48">
        <f>D212+D208</f>
        <v>969.6</v>
      </c>
      <c r="E207" s="133">
        <f>E212+E208</f>
        <v>1842.6</v>
      </c>
    </row>
    <row r="208" spans="1:5" ht="12.75" hidden="1" customHeight="1" x14ac:dyDescent="0.2">
      <c r="A208" s="49" t="s">
        <v>165</v>
      </c>
      <c r="B208" s="46">
        <v>5000000000</v>
      </c>
      <c r="C208" s="47"/>
      <c r="D208" s="138">
        <f t="shared" ref="D208:E210" si="15">D209</f>
        <v>867</v>
      </c>
      <c r="E208" s="137">
        <f t="shared" si="15"/>
        <v>1740</v>
      </c>
    </row>
    <row r="209" spans="1:5" ht="14.25" hidden="1" customHeight="1" x14ac:dyDescent="0.2">
      <c r="A209" s="50" t="s">
        <v>423</v>
      </c>
      <c r="B209" s="46" t="s">
        <v>422</v>
      </c>
      <c r="C209" s="47"/>
      <c r="D209" s="138">
        <f t="shared" si="15"/>
        <v>867</v>
      </c>
      <c r="E209" s="137">
        <f t="shared" si="15"/>
        <v>1740</v>
      </c>
    </row>
    <row r="210" spans="1:5" ht="11.25" hidden="1" customHeight="1" x14ac:dyDescent="0.2">
      <c r="A210" s="50" t="s">
        <v>154</v>
      </c>
      <c r="B210" s="46" t="s">
        <v>422</v>
      </c>
      <c r="C210" s="47">
        <v>800</v>
      </c>
      <c r="D210" s="138">
        <f t="shared" si="15"/>
        <v>867</v>
      </c>
      <c r="E210" s="137">
        <f t="shared" si="15"/>
        <v>1740</v>
      </c>
    </row>
    <row r="211" spans="1:5" ht="11.25" hidden="1" customHeight="1" x14ac:dyDescent="0.2">
      <c r="A211" s="50" t="s">
        <v>137</v>
      </c>
      <c r="B211" s="46" t="s">
        <v>422</v>
      </c>
      <c r="C211" s="47">
        <v>870</v>
      </c>
      <c r="D211" s="139">
        <f>17+850</f>
        <v>867</v>
      </c>
      <c r="E211" s="137">
        <f>40+1700</f>
        <v>1740</v>
      </c>
    </row>
    <row r="212" spans="1:5" ht="30" hidden="1" customHeight="1" x14ac:dyDescent="0.2">
      <c r="A212" s="49" t="s">
        <v>213</v>
      </c>
      <c r="B212" s="65">
        <v>5000100000</v>
      </c>
      <c r="C212" s="47"/>
      <c r="D212" s="48">
        <f t="shared" ref="D212:E214" si="16">D213</f>
        <v>102.6</v>
      </c>
      <c r="E212" s="133">
        <f t="shared" si="16"/>
        <v>102.6</v>
      </c>
    </row>
    <row r="213" spans="1:5" ht="30" hidden="1" customHeight="1" x14ac:dyDescent="0.2">
      <c r="A213" s="49" t="s">
        <v>214</v>
      </c>
      <c r="B213" s="65">
        <v>5000151180</v>
      </c>
      <c r="C213" s="47" t="s">
        <v>143</v>
      </c>
      <c r="D213" s="48">
        <f t="shared" si="16"/>
        <v>102.6</v>
      </c>
      <c r="E213" s="133">
        <f t="shared" si="16"/>
        <v>102.6</v>
      </c>
    </row>
    <row r="214" spans="1:5" ht="51" hidden="1" customHeight="1" x14ac:dyDescent="0.2">
      <c r="A214" s="50" t="s">
        <v>147</v>
      </c>
      <c r="B214" s="65">
        <v>5000151180</v>
      </c>
      <c r="C214" s="47" t="s">
        <v>148</v>
      </c>
      <c r="D214" s="48">
        <f t="shared" si="16"/>
        <v>102.6</v>
      </c>
      <c r="E214" s="133">
        <f t="shared" si="16"/>
        <v>102.6</v>
      </c>
    </row>
    <row r="215" spans="1:5" ht="22.5" hidden="1" x14ac:dyDescent="0.2">
      <c r="A215" s="50" t="s">
        <v>152</v>
      </c>
      <c r="B215" s="65">
        <v>5000151180</v>
      </c>
      <c r="C215" s="47" t="s">
        <v>153</v>
      </c>
      <c r="D215" s="48">
        <v>102.6</v>
      </c>
      <c r="E215" s="137">
        <v>102.6</v>
      </c>
    </row>
    <row r="216" spans="1:5" hidden="1" x14ac:dyDescent="0.2">
      <c r="A216" s="67"/>
      <c r="B216" s="68"/>
      <c r="C216" s="69" t="s">
        <v>352</v>
      </c>
      <c r="D216" s="70">
        <f>D7+D21+D42+D52+D82+D107+D121+D127+D139+D150+D189+D202+D207+D133</f>
        <v>36002.199999999997</v>
      </c>
      <c r="E216" s="135">
        <f>E7+E21+E42+E52+E82+E107+E121+E127+E139+E150+E189+E202+E207+E133</f>
        <v>36110.9</v>
      </c>
    </row>
    <row r="217" spans="1:5" ht="27" customHeight="1" x14ac:dyDescent="0.2">
      <c r="A217" s="34"/>
      <c r="B217" s="34"/>
      <c r="D217" s="64"/>
    </row>
    <row r="218" spans="1:5" x14ac:dyDescent="0.2">
      <c r="A218" s="34"/>
      <c r="B218" s="34"/>
      <c r="D218" s="64"/>
    </row>
    <row r="219" spans="1:5" x14ac:dyDescent="0.2">
      <c r="A219" s="34"/>
      <c r="B219" s="34"/>
      <c r="D219" s="71"/>
    </row>
    <row r="220" spans="1:5" x14ac:dyDescent="0.2">
      <c r="A220" s="34"/>
      <c r="B220" s="34"/>
    </row>
    <row r="221" spans="1:5" ht="26.25" customHeight="1" x14ac:dyDescent="0.2">
      <c r="A221" s="34"/>
      <c r="B221" s="34"/>
    </row>
    <row r="222" spans="1:5" ht="26.25" customHeight="1" x14ac:dyDescent="0.2">
      <c r="A222" s="34"/>
      <c r="B222" s="34"/>
    </row>
    <row r="223" spans="1:5" ht="43.5" customHeight="1" x14ac:dyDescent="0.2">
      <c r="A223" s="34"/>
      <c r="B223" s="34"/>
    </row>
    <row r="224" spans="1:5" x14ac:dyDescent="0.2">
      <c r="A224" s="34"/>
      <c r="B224" s="34"/>
    </row>
    <row r="225" spans="1:2" x14ac:dyDescent="0.2">
      <c r="A225" s="34"/>
      <c r="B225" s="34"/>
    </row>
    <row r="226" spans="1:2" x14ac:dyDescent="0.2">
      <c r="A226" s="34"/>
      <c r="B226" s="34"/>
    </row>
    <row r="227" spans="1:2" ht="30" customHeight="1" x14ac:dyDescent="0.2">
      <c r="A227" s="34"/>
      <c r="B227" s="34"/>
    </row>
    <row r="228" spans="1:2" ht="15" customHeight="1" x14ac:dyDescent="0.2">
      <c r="A228" s="34"/>
      <c r="B228" s="34"/>
    </row>
    <row r="229" spans="1:2" ht="31.5" customHeight="1" x14ac:dyDescent="0.2">
      <c r="A229" s="34"/>
      <c r="B229" s="34"/>
    </row>
    <row r="230" spans="1:2" ht="32.25" customHeight="1" x14ac:dyDescent="0.2">
      <c r="A230" s="34"/>
      <c r="B230" s="34"/>
    </row>
    <row r="231" spans="1:2" x14ac:dyDescent="0.2">
      <c r="A231" s="34"/>
      <c r="B231" s="34"/>
    </row>
  </sheetData>
  <autoFilter ref="A5:E216">
    <filterColumn colId="0">
      <filters>
        <filter val="Расходы местного бюджета на софинансироавние субсидии на модернизацию общедоступных муниципальных библиотек в рамках  подпрограммы &quot;Обеспечение прав граждан на доступ к культурным ценностям и информации&quot;"/>
        <filter val="Расходы местного бюджета на софинансирование субсидии  для создания условий для деятельности народных дружин"/>
        <filter val="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&quot;Создание условий для обеспечения качественными коммунальными услугами&quot;"/>
        <filter val="Субсидии  для создания условий для деятельности народных дружин"/>
        <filter val="Субсидии на модернизацию общедоступных муниципальных библиотек в рамках  подпрограммы &quot;Обеспечение прав граждан на доступ к культурным ценностям и информации&quot;"/>
        <filter val="Субсидии на реконструкцию, расширение, модернизацию, строительство объектов коммунального комплекса в рамках подпрограммы &quot;Создание условий для обеспечения качественными коммунальными услугами&quot;"/>
        <filter val="Субсидии неккомерческой организации Югорский фонд капитального ремонта многоквартирных домов"/>
        <filter val="Субсидии некоммерческим организациям (за исключением государственных (муниципальных) учреждений)"/>
      </filters>
    </filterColumn>
    <filterColumn colId="3" showButton="0"/>
  </autoFilter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2"/>
  <sheetViews>
    <sheetView view="pageLayout" zoomScaleNormal="100" workbookViewId="0">
      <selection activeCell="A23" sqref="A23"/>
    </sheetView>
  </sheetViews>
  <sheetFormatPr defaultRowHeight="11.25" x14ac:dyDescent="0.2"/>
  <cols>
    <col min="1" max="1" width="47.7109375" style="72" customWidth="1"/>
    <col min="2" max="2" width="7" style="73" customWidth="1"/>
    <col min="3" max="3" width="9.5703125" style="73" customWidth="1"/>
    <col min="4" max="4" width="19.28515625" style="73" customWidth="1"/>
    <col min="5" max="16384" width="9.140625" style="72"/>
  </cols>
  <sheetData>
    <row r="1" spans="1:4" ht="62.25" customHeight="1" x14ac:dyDescent="0.2">
      <c r="B1" s="74"/>
      <c r="C1" s="74"/>
      <c r="D1" s="105" t="s">
        <v>436</v>
      </c>
    </row>
    <row r="3" spans="1:4" ht="24.75" customHeight="1" x14ac:dyDescent="0.2">
      <c r="A3" s="220" t="s">
        <v>409</v>
      </c>
      <c r="B3" s="220"/>
      <c r="C3" s="220"/>
      <c r="D3" s="220"/>
    </row>
    <row r="6" spans="1:4" ht="77.25" customHeight="1" x14ac:dyDescent="0.2">
      <c r="A6" s="75" t="s">
        <v>28</v>
      </c>
      <c r="B6" s="75" t="s">
        <v>29</v>
      </c>
      <c r="C6" s="75" t="s">
        <v>30</v>
      </c>
      <c r="D6" s="38" t="s">
        <v>403</v>
      </c>
    </row>
    <row r="7" spans="1:4" x14ac:dyDescent="0.2">
      <c r="A7" s="76" t="s">
        <v>34</v>
      </c>
      <c r="B7" s="77">
        <v>1</v>
      </c>
      <c r="C7" s="77">
        <v>0</v>
      </c>
      <c r="D7" s="78">
        <f>D8+D9+D11+D12+D10</f>
        <v>18659.400000000001</v>
      </c>
    </row>
    <row r="8" spans="1:4" ht="25.5" customHeight="1" x14ac:dyDescent="0.2">
      <c r="A8" s="76" t="s">
        <v>35</v>
      </c>
      <c r="B8" s="77">
        <v>1</v>
      </c>
      <c r="C8" s="81">
        <v>2</v>
      </c>
      <c r="D8" s="78">
        <v>1600</v>
      </c>
    </row>
    <row r="9" spans="1:4" ht="35.25" customHeight="1" x14ac:dyDescent="0.2">
      <c r="A9" s="76" t="s">
        <v>36</v>
      </c>
      <c r="B9" s="77">
        <v>1</v>
      </c>
      <c r="C9" s="81">
        <v>4</v>
      </c>
      <c r="D9" s="78">
        <v>9571</v>
      </c>
    </row>
    <row r="10" spans="1:4" ht="35.25" customHeight="1" x14ac:dyDescent="0.2">
      <c r="A10" s="79" t="s">
        <v>240</v>
      </c>
      <c r="B10" s="77">
        <v>1</v>
      </c>
      <c r="C10" s="81">
        <v>6</v>
      </c>
      <c r="D10" s="78">
        <v>10.4</v>
      </c>
    </row>
    <row r="11" spans="1:4" x14ac:dyDescent="0.2">
      <c r="A11" s="76" t="s">
        <v>37</v>
      </c>
      <c r="B11" s="77">
        <v>1</v>
      </c>
      <c r="C11" s="81">
        <v>11</v>
      </c>
      <c r="D11" s="78">
        <v>50</v>
      </c>
    </row>
    <row r="12" spans="1:4" x14ac:dyDescent="0.2">
      <c r="A12" s="80" t="s">
        <v>38</v>
      </c>
      <c r="B12" s="81">
        <v>1</v>
      </c>
      <c r="C12" s="81">
        <v>13</v>
      </c>
      <c r="D12" s="78">
        <v>7428</v>
      </c>
    </row>
    <row r="13" spans="1:4" x14ac:dyDescent="0.2">
      <c r="A13" s="80" t="s">
        <v>39</v>
      </c>
      <c r="B13" s="81">
        <v>2</v>
      </c>
      <c r="C13" s="81">
        <v>0</v>
      </c>
      <c r="D13" s="78">
        <f>D14</f>
        <v>102.6</v>
      </c>
    </row>
    <row r="14" spans="1:4" x14ac:dyDescent="0.2">
      <c r="A14" s="80" t="s">
        <v>40</v>
      </c>
      <c r="B14" s="81">
        <v>2</v>
      </c>
      <c r="C14" s="81">
        <v>3</v>
      </c>
      <c r="D14" s="78">
        <v>102.6</v>
      </c>
    </row>
    <row r="15" spans="1:4" ht="22.5" x14ac:dyDescent="0.2">
      <c r="A15" s="80" t="s">
        <v>41</v>
      </c>
      <c r="B15" s="81">
        <v>3</v>
      </c>
      <c r="C15" s="81">
        <v>0</v>
      </c>
      <c r="D15" s="78">
        <f>D16+D17+D18</f>
        <v>83.3</v>
      </c>
    </row>
    <row r="16" spans="1:4" x14ac:dyDescent="0.2">
      <c r="A16" s="80" t="s">
        <v>42</v>
      </c>
      <c r="B16" s="81">
        <v>3</v>
      </c>
      <c r="C16" s="81">
        <v>4</v>
      </c>
      <c r="D16" s="78">
        <v>40</v>
      </c>
    </row>
    <row r="17" spans="1:4" ht="24" customHeight="1" x14ac:dyDescent="0.2">
      <c r="A17" s="80" t="s">
        <v>117</v>
      </c>
      <c r="B17" s="81">
        <v>3</v>
      </c>
      <c r="C17" s="81">
        <v>9</v>
      </c>
      <c r="D17" s="78">
        <v>10</v>
      </c>
    </row>
    <row r="18" spans="1:4" ht="24" customHeight="1" x14ac:dyDescent="0.2">
      <c r="A18" s="82" t="s">
        <v>218</v>
      </c>
      <c r="B18" s="81">
        <v>3</v>
      </c>
      <c r="C18" s="81">
        <v>14</v>
      </c>
      <c r="D18" s="78">
        <v>33.299999999999997</v>
      </c>
    </row>
    <row r="19" spans="1:4" x14ac:dyDescent="0.2">
      <c r="A19" s="80" t="s">
        <v>43</v>
      </c>
      <c r="B19" s="81">
        <v>4</v>
      </c>
      <c r="C19" s="81">
        <v>0</v>
      </c>
      <c r="D19" s="78">
        <f>D22+D20+D21+D23</f>
        <v>2915</v>
      </c>
    </row>
    <row r="20" spans="1:4" x14ac:dyDescent="0.2">
      <c r="A20" s="80" t="s">
        <v>339</v>
      </c>
      <c r="B20" s="81">
        <v>4</v>
      </c>
      <c r="C20" s="81">
        <v>1</v>
      </c>
      <c r="D20" s="78">
        <v>347</v>
      </c>
    </row>
    <row r="21" spans="1:4" x14ac:dyDescent="0.2">
      <c r="A21" s="80" t="s">
        <v>412</v>
      </c>
      <c r="B21" s="81">
        <v>4</v>
      </c>
      <c r="C21" s="81">
        <v>9</v>
      </c>
      <c r="D21" s="78">
        <v>1955</v>
      </c>
    </row>
    <row r="22" spans="1:4" x14ac:dyDescent="0.2">
      <c r="A22" s="80" t="s">
        <v>44</v>
      </c>
      <c r="B22" s="81">
        <v>4</v>
      </c>
      <c r="C22" s="81">
        <v>10</v>
      </c>
      <c r="D22" s="78">
        <v>444</v>
      </c>
    </row>
    <row r="23" spans="1:4" x14ac:dyDescent="0.2">
      <c r="A23" s="80" t="s">
        <v>476</v>
      </c>
      <c r="B23" s="81">
        <v>4</v>
      </c>
      <c r="C23" s="81">
        <v>12</v>
      </c>
      <c r="D23" s="78">
        <f>169</f>
        <v>169</v>
      </c>
    </row>
    <row r="24" spans="1:4" x14ac:dyDescent="0.2">
      <c r="A24" s="80" t="s">
        <v>45</v>
      </c>
      <c r="B24" s="81">
        <v>5</v>
      </c>
      <c r="C24" s="81">
        <v>0</v>
      </c>
      <c r="D24" s="78">
        <f>D25+D26+D27</f>
        <v>5453.6</v>
      </c>
    </row>
    <row r="25" spans="1:4" x14ac:dyDescent="0.2">
      <c r="A25" s="80" t="s">
        <v>140</v>
      </c>
      <c r="B25" s="81">
        <v>5</v>
      </c>
      <c r="C25" s="81">
        <v>1</v>
      </c>
      <c r="D25" s="78">
        <v>440</v>
      </c>
    </row>
    <row r="26" spans="1:4" x14ac:dyDescent="0.2">
      <c r="A26" s="80" t="s">
        <v>118</v>
      </c>
      <c r="B26" s="81">
        <v>5</v>
      </c>
      <c r="C26" s="81">
        <v>2</v>
      </c>
      <c r="D26" s="78">
        <v>2355.6</v>
      </c>
    </row>
    <row r="27" spans="1:4" x14ac:dyDescent="0.2">
      <c r="A27" s="80" t="s">
        <v>46</v>
      </c>
      <c r="B27" s="81">
        <v>5</v>
      </c>
      <c r="C27" s="81">
        <v>3</v>
      </c>
      <c r="D27" s="78">
        <v>2658</v>
      </c>
    </row>
    <row r="28" spans="1:4" x14ac:dyDescent="0.2">
      <c r="A28" s="80" t="s">
        <v>131</v>
      </c>
      <c r="B28" s="81">
        <v>8</v>
      </c>
      <c r="C28" s="81">
        <v>0</v>
      </c>
      <c r="D28" s="78">
        <f>D29</f>
        <v>3292.3</v>
      </c>
    </row>
    <row r="29" spans="1:4" x14ac:dyDescent="0.2">
      <c r="A29" s="80" t="s">
        <v>47</v>
      </c>
      <c r="B29" s="81">
        <v>8</v>
      </c>
      <c r="C29" s="81">
        <v>1</v>
      </c>
      <c r="D29" s="78">
        <v>3292.3</v>
      </c>
    </row>
    <row r="30" spans="1:4" x14ac:dyDescent="0.2">
      <c r="A30" s="80" t="s">
        <v>132</v>
      </c>
      <c r="B30" s="81">
        <v>11</v>
      </c>
      <c r="C30" s="81">
        <v>0</v>
      </c>
      <c r="D30" s="78">
        <f>D31</f>
        <v>5594.4</v>
      </c>
    </row>
    <row r="31" spans="1:4" x14ac:dyDescent="0.2">
      <c r="A31" s="80" t="s">
        <v>48</v>
      </c>
      <c r="B31" s="81">
        <v>11</v>
      </c>
      <c r="C31" s="81">
        <v>1</v>
      </c>
      <c r="D31" s="78">
        <v>5594.4</v>
      </c>
    </row>
    <row r="32" spans="1:4" ht="12" thickBot="1" x14ac:dyDescent="0.25">
      <c r="A32" s="83"/>
      <c r="B32" s="84"/>
      <c r="C32" s="127" t="s">
        <v>352</v>
      </c>
      <c r="D32" s="85">
        <f>D7+D13+D15+D19+D24+D28+D30</f>
        <v>36100.6</v>
      </c>
    </row>
  </sheetData>
  <autoFilter ref="A6:D32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topLeftCell="A4" zoomScaleNormal="100" workbookViewId="0">
      <selection activeCell="E27" sqref="E27"/>
    </sheetView>
  </sheetViews>
  <sheetFormatPr defaultRowHeight="11.25" x14ac:dyDescent="0.2"/>
  <cols>
    <col min="1" max="1" width="47.7109375" style="72" customWidth="1"/>
    <col min="2" max="2" width="7" style="73" customWidth="1"/>
    <col min="3" max="3" width="9.5703125" style="73" customWidth="1"/>
    <col min="4" max="4" width="13.28515625" style="73" customWidth="1"/>
    <col min="5" max="16384" width="9.140625" style="72"/>
  </cols>
  <sheetData>
    <row r="1" spans="1:5" ht="62.25" customHeight="1" x14ac:dyDescent="0.2">
      <c r="B1" s="74"/>
      <c r="C1" s="74"/>
      <c r="D1" s="221" t="s">
        <v>437</v>
      </c>
      <c r="E1" s="221"/>
    </row>
    <row r="3" spans="1:5" ht="24.75" customHeight="1" x14ac:dyDescent="0.2">
      <c r="A3" s="220" t="s">
        <v>428</v>
      </c>
      <c r="B3" s="220"/>
      <c r="C3" s="220"/>
      <c r="D3" s="220"/>
    </row>
    <row r="6" spans="1:5" ht="20.25" customHeight="1" x14ac:dyDescent="0.2">
      <c r="A6" s="223" t="s">
        <v>28</v>
      </c>
      <c r="B6" s="223" t="s">
        <v>29</v>
      </c>
      <c r="C6" s="223" t="s">
        <v>30</v>
      </c>
      <c r="D6" s="222" t="s">
        <v>121</v>
      </c>
      <c r="E6" s="222"/>
    </row>
    <row r="7" spans="1:5" ht="14.25" customHeight="1" x14ac:dyDescent="0.2">
      <c r="A7" s="224"/>
      <c r="B7" s="224"/>
      <c r="C7" s="224"/>
      <c r="D7" s="38" t="s">
        <v>330</v>
      </c>
      <c r="E7" s="140" t="s">
        <v>331</v>
      </c>
    </row>
    <row r="8" spans="1:5" ht="17.25" customHeight="1" x14ac:dyDescent="0.2">
      <c r="A8" s="76" t="s">
        <v>34</v>
      </c>
      <c r="B8" s="77">
        <v>1</v>
      </c>
      <c r="C8" s="77">
        <v>0</v>
      </c>
      <c r="D8" s="78">
        <f>D9+D10+D12+D13+D11</f>
        <v>19539</v>
      </c>
      <c r="E8" s="141">
        <f>E9+E10+E12+E13+E11</f>
        <v>20160</v>
      </c>
    </row>
    <row r="9" spans="1:5" ht="25.5" customHeight="1" x14ac:dyDescent="0.2">
      <c r="A9" s="76" t="s">
        <v>35</v>
      </c>
      <c r="B9" s="77">
        <v>1</v>
      </c>
      <c r="C9" s="81">
        <v>2</v>
      </c>
      <c r="D9" s="78">
        <v>1990</v>
      </c>
      <c r="E9" s="140">
        <v>1600</v>
      </c>
    </row>
    <row r="10" spans="1:5" ht="35.25" customHeight="1" x14ac:dyDescent="0.2">
      <c r="A10" s="76" t="s">
        <v>36</v>
      </c>
      <c r="B10" s="77">
        <v>1</v>
      </c>
      <c r="C10" s="81">
        <v>4</v>
      </c>
      <c r="D10" s="78">
        <v>9571</v>
      </c>
      <c r="E10" s="140">
        <v>9571</v>
      </c>
    </row>
    <row r="11" spans="1:5" ht="35.25" customHeight="1" x14ac:dyDescent="0.2">
      <c r="A11" s="79" t="s">
        <v>240</v>
      </c>
      <c r="B11" s="77">
        <v>1</v>
      </c>
      <c r="C11" s="81">
        <v>6</v>
      </c>
      <c r="D11" s="78">
        <v>0</v>
      </c>
      <c r="E11" s="140"/>
    </row>
    <row r="12" spans="1:5" x14ac:dyDescent="0.2">
      <c r="A12" s="76" t="s">
        <v>37</v>
      </c>
      <c r="B12" s="77">
        <v>1</v>
      </c>
      <c r="C12" s="81">
        <v>11</v>
      </c>
      <c r="D12" s="78">
        <v>1000</v>
      </c>
      <c r="E12" s="140">
        <v>1000</v>
      </c>
    </row>
    <row r="13" spans="1:5" x14ac:dyDescent="0.2">
      <c r="A13" s="80" t="s">
        <v>38</v>
      </c>
      <c r="B13" s="81">
        <v>1</v>
      </c>
      <c r="C13" s="81">
        <v>13</v>
      </c>
      <c r="D13" s="78">
        <f>17+6961</f>
        <v>6978</v>
      </c>
      <c r="E13" s="140">
        <f>40+7949</f>
        <v>7989</v>
      </c>
    </row>
    <row r="14" spans="1:5" x14ac:dyDescent="0.2">
      <c r="A14" s="80" t="s">
        <v>39</v>
      </c>
      <c r="B14" s="81">
        <v>2</v>
      </c>
      <c r="C14" s="81">
        <v>0</v>
      </c>
      <c r="D14" s="78">
        <f>D15</f>
        <v>102.6</v>
      </c>
      <c r="E14" s="141">
        <f>E15</f>
        <v>102.6</v>
      </c>
    </row>
    <row r="15" spans="1:5" x14ac:dyDescent="0.2">
      <c r="A15" s="80" t="s">
        <v>40</v>
      </c>
      <c r="B15" s="81">
        <v>2</v>
      </c>
      <c r="C15" s="81">
        <v>3</v>
      </c>
      <c r="D15" s="78">
        <v>102.6</v>
      </c>
      <c r="E15" s="140">
        <v>102.6</v>
      </c>
    </row>
    <row r="16" spans="1:5" ht="22.5" x14ac:dyDescent="0.2">
      <c r="A16" s="80" t="s">
        <v>41</v>
      </c>
      <c r="B16" s="81">
        <v>3</v>
      </c>
      <c r="C16" s="81">
        <v>0</v>
      </c>
      <c r="D16" s="78">
        <f>D17+D18+D19</f>
        <v>58.6</v>
      </c>
      <c r="E16" s="141">
        <f>E17+E18+E19</f>
        <v>58.6</v>
      </c>
    </row>
    <row r="17" spans="1:5" x14ac:dyDescent="0.2">
      <c r="A17" s="80" t="s">
        <v>42</v>
      </c>
      <c r="B17" s="81">
        <v>3</v>
      </c>
      <c r="C17" s="81">
        <v>4</v>
      </c>
      <c r="D17" s="78">
        <v>38</v>
      </c>
      <c r="E17" s="140">
        <v>38</v>
      </c>
    </row>
    <row r="18" spans="1:5" ht="24" customHeight="1" x14ac:dyDescent="0.2">
      <c r="A18" s="80" t="s">
        <v>117</v>
      </c>
      <c r="B18" s="81">
        <v>3</v>
      </c>
      <c r="C18" s="81">
        <v>9</v>
      </c>
      <c r="D18" s="78">
        <v>10</v>
      </c>
      <c r="E18" s="140">
        <v>10</v>
      </c>
    </row>
    <row r="19" spans="1:5" ht="24" customHeight="1" x14ac:dyDescent="0.2">
      <c r="A19" s="82" t="s">
        <v>218</v>
      </c>
      <c r="B19" s="81">
        <v>3</v>
      </c>
      <c r="C19" s="81">
        <v>14</v>
      </c>
      <c r="D19" s="78">
        <v>10.6</v>
      </c>
      <c r="E19" s="140">
        <v>10.6</v>
      </c>
    </row>
    <row r="20" spans="1:5" x14ac:dyDescent="0.2">
      <c r="A20" s="80" t="s">
        <v>43</v>
      </c>
      <c r="B20" s="81">
        <v>4</v>
      </c>
      <c r="C20" s="81">
        <v>0</v>
      </c>
      <c r="D20" s="78">
        <f>D23+D21+D22</f>
        <v>2845.4</v>
      </c>
      <c r="E20" s="141">
        <f>E23+E21+E22</f>
        <v>2901.4</v>
      </c>
    </row>
    <row r="21" spans="1:5" x14ac:dyDescent="0.2">
      <c r="A21" s="80" t="s">
        <v>339</v>
      </c>
      <c r="B21" s="81">
        <v>4</v>
      </c>
      <c r="C21" s="81">
        <v>1</v>
      </c>
      <c r="D21" s="78">
        <v>343.4</v>
      </c>
      <c r="E21" s="140">
        <v>343.4</v>
      </c>
    </row>
    <row r="22" spans="1:5" x14ac:dyDescent="0.2">
      <c r="A22" s="80" t="s">
        <v>412</v>
      </c>
      <c r="B22" s="81">
        <v>4</v>
      </c>
      <c r="C22" s="81">
        <v>9</v>
      </c>
      <c r="D22" s="78">
        <v>2052</v>
      </c>
      <c r="E22" s="195">
        <v>2133</v>
      </c>
    </row>
    <row r="23" spans="1:5" x14ac:dyDescent="0.2">
      <c r="A23" s="80" t="s">
        <v>44</v>
      </c>
      <c r="B23" s="81">
        <v>4</v>
      </c>
      <c r="C23" s="81">
        <v>10</v>
      </c>
      <c r="D23" s="78">
        <v>450</v>
      </c>
      <c r="E23" s="140">
        <v>425</v>
      </c>
    </row>
    <row r="24" spans="1:5" x14ac:dyDescent="0.2">
      <c r="A24" s="80" t="s">
        <v>45</v>
      </c>
      <c r="B24" s="81">
        <v>5</v>
      </c>
      <c r="C24" s="81">
        <v>0</v>
      </c>
      <c r="D24" s="78">
        <f>D25+D26+D27</f>
        <v>5561.3</v>
      </c>
      <c r="E24" s="141">
        <f>E25+E26+E27</f>
        <v>4901.8</v>
      </c>
    </row>
    <row r="25" spans="1:5" x14ac:dyDescent="0.2">
      <c r="A25" s="80" t="s">
        <v>140</v>
      </c>
      <c r="B25" s="81">
        <v>5</v>
      </c>
      <c r="C25" s="81">
        <v>1</v>
      </c>
      <c r="D25" s="78">
        <v>516</v>
      </c>
      <c r="E25" s="140">
        <v>444</v>
      </c>
    </row>
    <row r="26" spans="1:5" x14ac:dyDescent="0.2">
      <c r="A26" s="80" t="s">
        <v>118</v>
      </c>
      <c r="B26" s="81">
        <v>5</v>
      </c>
      <c r="C26" s="81">
        <v>2</v>
      </c>
      <c r="D26" s="78">
        <f>3622.3-17</f>
        <v>3605.3</v>
      </c>
      <c r="E26" s="140">
        <f>3027.8-40</f>
        <v>2987.8</v>
      </c>
    </row>
    <row r="27" spans="1:5" x14ac:dyDescent="0.2">
      <c r="A27" s="80" t="s">
        <v>46</v>
      </c>
      <c r="B27" s="81">
        <v>5</v>
      </c>
      <c r="C27" s="81">
        <v>3</v>
      </c>
      <c r="D27" s="78">
        <v>1440</v>
      </c>
      <c r="E27" s="140">
        <v>1470</v>
      </c>
    </row>
    <row r="28" spans="1:5" x14ac:dyDescent="0.2">
      <c r="A28" s="80" t="s">
        <v>131</v>
      </c>
      <c r="B28" s="81">
        <v>8</v>
      </c>
      <c r="C28" s="81">
        <v>0</v>
      </c>
      <c r="D28" s="78">
        <f>D29</f>
        <v>2170.8000000000002</v>
      </c>
      <c r="E28" s="141">
        <f>E29</f>
        <v>2160</v>
      </c>
    </row>
    <row r="29" spans="1:5" x14ac:dyDescent="0.2">
      <c r="A29" s="80" t="s">
        <v>47</v>
      </c>
      <c r="B29" s="81">
        <v>8</v>
      </c>
      <c r="C29" s="81">
        <v>1</v>
      </c>
      <c r="D29" s="78">
        <v>2170.8000000000002</v>
      </c>
      <c r="E29" s="140">
        <v>2160</v>
      </c>
    </row>
    <row r="30" spans="1:5" x14ac:dyDescent="0.2">
      <c r="A30" s="80" t="s">
        <v>132</v>
      </c>
      <c r="B30" s="81">
        <v>11</v>
      </c>
      <c r="C30" s="81">
        <v>0</v>
      </c>
      <c r="D30" s="78">
        <f>D31</f>
        <v>5724.5</v>
      </c>
      <c r="E30" s="141">
        <f>E31</f>
        <v>5826.5</v>
      </c>
    </row>
    <row r="31" spans="1:5" x14ac:dyDescent="0.2">
      <c r="A31" s="80" t="s">
        <v>48</v>
      </c>
      <c r="B31" s="81">
        <v>11</v>
      </c>
      <c r="C31" s="81">
        <v>1</v>
      </c>
      <c r="D31" s="78">
        <v>5724.5</v>
      </c>
      <c r="E31" s="140">
        <v>5826.5</v>
      </c>
    </row>
    <row r="32" spans="1:5" ht="12" thickBot="1" x14ac:dyDescent="0.25">
      <c r="A32" s="83"/>
      <c r="B32" s="84"/>
      <c r="C32" s="127" t="s">
        <v>352</v>
      </c>
      <c r="D32" s="85">
        <f>D8+D14+D16+D20+D24+D28+D30</f>
        <v>36002.199999999997</v>
      </c>
      <c r="E32" s="142">
        <f>E8+E14+E16+E20+E24+E28+E30</f>
        <v>36110.899999999994</v>
      </c>
    </row>
  </sheetData>
  <autoFilter ref="A6:D32"/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41"/>
  <sheetViews>
    <sheetView view="pageLayout" topLeftCell="A334" zoomScaleNormal="100" workbookViewId="0">
      <selection activeCell="E357" sqref="E357"/>
    </sheetView>
  </sheetViews>
  <sheetFormatPr defaultRowHeight="11.25" x14ac:dyDescent="0.2"/>
  <cols>
    <col min="1" max="1" width="55.140625" style="86" customWidth="1"/>
    <col min="2" max="2" width="7.7109375" style="87" customWidth="1"/>
    <col min="3" max="3" width="5.42578125" style="87" customWidth="1"/>
    <col min="4" max="4" width="5.28515625" style="87" customWidth="1"/>
    <col min="5" max="5" width="18.42578125" style="88" customWidth="1"/>
    <col min="6" max="6" width="7.140625" style="89" customWidth="1"/>
    <col min="7" max="7" width="15.7109375" style="90" customWidth="1"/>
    <col min="8" max="16384" width="9.140625" style="90"/>
  </cols>
  <sheetData>
    <row r="1" spans="1:7" ht="79.5" customHeight="1" x14ac:dyDescent="0.2">
      <c r="F1" s="226" t="s">
        <v>438</v>
      </c>
      <c r="G1" s="226"/>
    </row>
    <row r="2" spans="1:7" ht="15.75" customHeight="1" x14ac:dyDescent="0.2">
      <c r="A2" s="225" t="s">
        <v>410</v>
      </c>
      <c r="B2" s="225"/>
      <c r="C2" s="225"/>
      <c r="D2" s="225"/>
      <c r="E2" s="225"/>
      <c r="F2" s="225"/>
      <c r="G2" s="225"/>
    </row>
    <row r="3" spans="1:7" x14ac:dyDescent="0.2">
      <c r="G3" s="90" t="s">
        <v>275</v>
      </c>
    </row>
    <row r="4" spans="1:7" ht="90" x14ac:dyDescent="0.2">
      <c r="A4" s="227" t="s">
        <v>28</v>
      </c>
      <c r="B4" s="229" t="s">
        <v>500</v>
      </c>
      <c r="C4" s="214" t="s">
        <v>29</v>
      </c>
      <c r="D4" s="214" t="s">
        <v>30</v>
      </c>
      <c r="E4" s="216" t="s">
        <v>31</v>
      </c>
      <c r="F4" s="216" t="s">
        <v>32</v>
      </c>
      <c r="G4" s="197" t="s">
        <v>411</v>
      </c>
    </row>
    <row r="5" spans="1:7" ht="14.25" customHeight="1" x14ac:dyDescent="0.2">
      <c r="A5" s="228"/>
      <c r="B5" s="230"/>
      <c r="C5" s="215"/>
      <c r="D5" s="215"/>
      <c r="E5" s="217"/>
      <c r="F5" s="217"/>
      <c r="G5" s="24" t="s">
        <v>33</v>
      </c>
    </row>
    <row r="6" spans="1:7" ht="13.5" customHeight="1" x14ac:dyDescent="0.2">
      <c r="A6" s="199" t="s">
        <v>34</v>
      </c>
      <c r="B6" s="24">
        <v>650</v>
      </c>
      <c r="C6" s="52">
        <v>1</v>
      </c>
      <c r="D6" s="52">
        <v>0</v>
      </c>
      <c r="E6" s="37" t="s">
        <v>143</v>
      </c>
      <c r="F6" s="37" t="s">
        <v>143</v>
      </c>
      <c r="G6" s="48">
        <f>G7+G16+G37+G48+G55</f>
        <v>18659.400000000001</v>
      </c>
    </row>
    <row r="7" spans="1:7" ht="24.75" customHeight="1" x14ac:dyDescent="0.2">
      <c r="A7" s="199" t="s">
        <v>35</v>
      </c>
      <c r="B7" s="24">
        <v>650</v>
      </c>
      <c r="C7" s="52">
        <v>1</v>
      </c>
      <c r="D7" s="52">
        <v>2</v>
      </c>
      <c r="E7" s="37" t="s">
        <v>143</v>
      </c>
      <c r="F7" s="37" t="s">
        <v>143</v>
      </c>
      <c r="G7" s="48">
        <f t="shared" ref="G7:G8" si="0">G8</f>
        <v>1600</v>
      </c>
    </row>
    <row r="8" spans="1:7" ht="30" customHeight="1" x14ac:dyDescent="0.2">
      <c r="A8" s="49" t="s">
        <v>479</v>
      </c>
      <c r="B8" s="24">
        <v>650</v>
      </c>
      <c r="C8" s="52">
        <v>1</v>
      </c>
      <c r="D8" s="52">
        <v>2</v>
      </c>
      <c r="E8" s="37">
        <v>1800000000</v>
      </c>
      <c r="F8" s="37" t="s">
        <v>143</v>
      </c>
      <c r="G8" s="48">
        <f t="shared" si="0"/>
        <v>1600</v>
      </c>
    </row>
    <row r="9" spans="1:7" ht="22.5" customHeight="1" x14ac:dyDescent="0.2">
      <c r="A9" s="49" t="s">
        <v>262</v>
      </c>
      <c r="B9" s="24">
        <v>650</v>
      </c>
      <c r="C9" s="45">
        <v>1</v>
      </c>
      <c r="D9" s="45">
        <v>2</v>
      </c>
      <c r="E9" s="46">
        <v>1810000000</v>
      </c>
      <c r="F9" s="46" t="s">
        <v>143</v>
      </c>
      <c r="G9" s="48">
        <f>G10</f>
        <v>1600</v>
      </c>
    </row>
    <row r="10" spans="1:7" ht="21" customHeight="1" x14ac:dyDescent="0.2">
      <c r="A10" s="49" t="s">
        <v>263</v>
      </c>
      <c r="B10" s="24">
        <v>650</v>
      </c>
      <c r="C10" s="45">
        <v>1</v>
      </c>
      <c r="D10" s="45">
        <v>2</v>
      </c>
      <c r="E10" s="46">
        <v>1810100000</v>
      </c>
      <c r="F10" s="46"/>
      <c r="G10" s="48">
        <f>G11</f>
        <v>1600</v>
      </c>
    </row>
    <row r="11" spans="1:7" ht="22.5" customHeight="1" x14ac:dyDescent="0.2">
      <c r="A11" s="49" t="s">
        <v>205</v>
      </c>
      <c r="B11" s="24">
        <v>650</v>
      </c>
      <c r="C11" s="45">
        <v>1</v>
      </c>
      <c r="D11" s="45">
        <v>2</v>
      </c>
      <c r="E11" s="46" t="s">
        <v>477</v>
      </c>
      <c r="F11" s="46" t="s">
        <v>115</v>
      </c>
      <c r="G11" s="48">
        <f>G12</f>
        <v>1600</v>
      </c>
    </row>
    <row r="12" spans="1:7" ht="22.5" customHeight="1" x14ac:dyDescent="0.2">
      <c r="A12" s="49" t="s">
        <v>147</v>
      </c>
      <c r="B12" s="24">
        <v>650</v>
      </c>
      <c r="C12" s="45">
        <v>1</v>
      </c>
      <c r="D12" s="45">
        <v>2</v>
      </c>
      <c r="E12" s="46" t="s">
        <v>477</v>
      </c>
      <c r="F12" s="46" t="s">
        <v>148</v>
      </c>
      <c r="G12" s="48">
        <f>G13</f>
        <v>1600</v>
      </c>
    </row>
    <row r="13" spans="1:7" ht="22.5" customHeight="1" x14ac:dyDescent="0.2">
      <c r="A13" s="49" t="s">
        <v>152</v>
      </c>
      <c r="B13" s="24">
        <v>650</v>
      </c>
      <c r="C13" s="45">
        <v>1</v>
      </c>
      <c r="D13" s="45">
        <v>2</v>
      </c>
      <c r="E13" s="46" t="s">
        <v>477</v>
      </c>
      <c r="F13" s="46" t="s">
        <v>153</v>
      </c>
      <c r="G13" s="48">
        <f>G14+G15</f>
        <v>1600</v>
      </c>
    </row>
    <row r="14" spans="1:7" ht="22.5" customHeight="1" x14ac:dyDescent="0.2">
      <c r="A14" s="50" t="s">
        <v>250</v>
      </c>
      <c r="B14" s="24">
        <v>650</v>
      </c>
      <c r="C14" s="45">
        <v>1</v>
      </c>
      <c r="D14" s="45">
        <v>2</v>
      </c>
      <c r="E14" s="46" t="s">
        <v>477</v>
      </c>
      <c r="F14" s="46">
        <v>121</v>
      </c>
      <c r="G14" s="48">
        <v>1360</v>
      </c>
    </row>
    <row r="15" spans="1:7" ht="22.5" customHeight="1" x14ac:dyDescent="0.2">
      <c r="A15" s="50" t="s">
        <v>251</v>
      </c>
      <c r="B15" s="24">
        <v>650</v>
      </c>
      <c r="C15" s="45">
        <v>1</v>
      </c>
      <c r="D15" s="45">
        <v>2</v>
      </c>
      <c r="E15" s="46" t="s">
        <v>477</v>
      </c>
      <c r="F15" s="46">
        <v>129</v>
      </c>
      <c r="G15" s="48">
        <v>240</v>
      </c>
    </row>
    <row r="16" spans="1:7" ht="38.25" customHeight="1" x14ac:dyDescent="0.2">
      <c r="A16" s="50" t="s">
        <v>36</v>
      </c>
      <c r="B16" s="24">
        <v>650</v>
      </c>
      <c r="C16" s="45">
        <v>1</v>
      </c>
      <c r="D16" s="45">
        <v>4</v>
      </c>
      <c r="E16" s="46"/>
      <c r="F16" s="46"/>
      <c r="G16" s="48">
        <f>G17</f>
        <v>9571</v>
      </c>
    </row>
    <row r="17" spans="1:7" ht="22.5" customHeight="1" x14ac:dyDescent="0.2">
      <c r="A17" s="49" t="s">
        <v>479</v>
      </c>
      <c r="B17" s="24">
        <v>650</v>
      </c>
      <c r="C17" s="45">
        <v>1</v>
      </c>
      <c r="D17" s="45">
        <v>4</v>
      </c>
      <c r="E17" s="46">
        <v>1800000000</v>
      </c>
      <c r="F17" s="46" t="s">
        <v>143</v>
      </c>
      <c r="G17" s="48">
        <f>G18</f>
        <v>9571</v>
      </c>
    </row>
    <row r="18" spans="1:7" ht="22.5" customHeight="1" x14ac:dyDescent="0.2">
      <c r="A18" s="49" t="s">
        <v>262</v>
      </c>
      <c r="B18" s="24">
        <v>650</v>
      </c>
      <c r="C18" s="45">
        <v>1</v>
      </c>
      <c r="D18" s="45">
        <v>4</v>
      </c>
      <c r="E18" s="46">
        <v>1810000000</v>
      </c>
      <c r="F18" s="46" t="s">
        <v>143</v>
      </c>
      <c r="G18" s="48">
        <f>G19+G32</f>
        <v>9571</v>
      </c>
    </row>
    <row r="19" spans="1:7" ht="33.75" customHeight="1" x14ac:dyDescent="0.2">
      <c r="A19" s="49" t="s">
        <v>263</v>
      </c>
      <c r="B19" s="24">
        <v>650</v>
      </c>
      <c r="C19" s="45">
        <v>1</v>
      </c>
      <c r="D19" s="45">
        <v>4</v>
      </c>
      <c r="E19" s="46">
        <v>1810100000</v>
      </c>
      <c r="F19" s="46"/>
      <c r="G19" s="48">
        <f>G20+G29</f>
        <v>9369</v>
      </c>
    </row>
    <row r="20" spans="1:7" ht="11.25" customHeight="1" x14ac:dyDescent="0.2">
      <c r="A20" s="49" t="s">
        <v>133</v>
      </c>
      <c r="B20" s="24">
        <v>650</v>
      </c>
      <c r="C20" s="45">
        <v>1</v>
      </c>
      <c r="D20" s="45">
        <v>4</v>
      </c>
      <c r="E20" s="46">
        <v>1810102040</v>
      </c>
      <c r="F20" s="46" t="s">
        <v>115</v>
      </c>
      <c r="G20" s="48">
        <f>G21+G26</f>
        <v>9369</v>
      </c>
    </row>
    <row r="21" spans="1:7" ht="45" customHeight="1" x14ac:dyDescent="0.2">
      <c r="A21" s="49" t="s">
        <v>147</v>
      </c>
      <c r="B21" s="24">
        <v>650</v>
      </c>
      <c r="C21" s="45">
        <v>1</v>
      </c>
      <c r="D21" s="45">
        <v>4</v>
      </c>
      <c r="E21" s="46">
        <v>1810102040</v>
      </c>
      <c r="F21" s="46" t="s">
        <v>148</v>
      </c>
      <c r="G21" s="48">
        <f>G22</f>
        <v>9347</v>
      </c>
    </row>
    <row r="22" spans="1:7" ht="22.5" x14ac:dyDescent="0.2">
      <c r="A22" s="49" t="s">
        <v>152</v>
      </c>
      <c r="B22" s="24">
        <v>650</v>
      </c>
      <c r="C22" s="45">
        <v>1</v>
      </c>
      <c r="D22" s="45">
        <v>4</v>
      </c>
      <c r="E22" s="46">
        <v>1810102040</v>
      </c>
      <c r="F22" s="46" t="s">
        <v>153</v>
      </c>
      <c r="G22" s="48">
        <f>G23+G24+G25</f>
        <v>9347</v>
      </c>
    </row>
    <row r="23" spans="1:7" x14ac:dyDescent="0.2">
      <c r="A23" s="50" t="s">
        <v>250</v>
      </c>
      <c r="B23" s="24">
        <v>650</v>
      </c>
      <c r="C23" s="45">
        <v>1</v>
      </c>
      <c r="D23" s="45">
        <v>4</v>
      </c>
      <c r="E23" s="46">
        <v>1810102040</v>
      </c>
      <c r="F23" s="46">
        <v>121</v>
      </c>
      <c r="G23" s="48">
        <v>6700</v>
      </c>
    </row>
    <row r="24" spans="1:7" ht="23.25" customHeight="1" x14ac:dyDescent="0.2">
      <c r="A24" s="50" t="s">
        <v>134</v>
      </c>
      <c r="B24" s="24">
        <v>650</v>
      </c>
      <c r="C24" s="45">
        <v>1</v>
      </c>
      <c r="D24" s="45">
        <v>4</v>
      </c>
      <c r="E24" s="46">
        <v>1810102040</v>
      </c>
      <c r="F24" s="46">
        <v>122</v>
      </c>
      <c r="G24" s="48">
        <f>630+117</f>
        <v>747</v>
      </c>
    </row>
    <row r="25" spans="1:7" ht="41.25" customHeight="1" x14ac:dyDescent="0.2">
      <c r="A25" s="50" t="s">
        <v>251</v>
      </c>
      <c r="B25" s="24">
        <v>650</v>
      </c>
      <c r="C25" s="45">
        <v>1</v>
      </c>
      <c r="D25" s="45">
        <v>4</v>
      </c>
      <c r="E25" s="46">
        <v>1810102040</v>
      </c>
      <c r="F25" s="46">
        <v>129</v>
      </c>
      <c r="G25" s="48">
        <v>1900</v>
      </c>
    </row>
    <row r="26" spans="1:7" ht="41.25" customHeight="1" x14ac:dyDescent="0.2">
      <c r="A26" s="50" t="s">
        <v>285</v>
      </c>
      <c r="B26" s="24">
        <v>650</v>
      </c>
      <c r="C26" s="45">
        <v>1</v>
      </c>
      <c r="D26" s="45">
        <v>4</v>
      </c>
      <c r="E26" s="46">
        <v>1810102040</v>
      </c>
      <c r="F26" s="46" t="s">
        <v>144</v>
      </c>
      <c r="G26" s="48">
        <f>G27</f>
        <v>22</v>
      </c>
    </row>
    <row r="27" spans="1:7" ht="41.25" customHeight="1" x14ac:dyDescent="0.2">
      <c r="A27" s="50" t="s">
        <v>145</v>
      </c>
      <c r="B27" s="24">
        <v>650</v>
      </c>
      <c r="C27" s="45">
        <v>1</v>
      </c>
      <c r="D27" s="45">
        <v>4</v>
      </c>
      <c r="E27" s="46">
        <v>1810102040</v>
      </c>
      <c r="F27" s="46" t="s">
        <v>146</v>
      </c>
      <c r="G27" s="48">
        <f>G28</f>
        <v>22</v>
      </c>
    </row>
    <row r="28" spans="1:7" ht="22.5" x14ac:dyDescent="0.2">
      <c r="A28" s="50" t="s">
        <v>135</v>
      </c>
      <c r="B28" s="24">
        <v>650</v>
      </c>
      <c r="C28" s="45">
        <v>1</v>
      </c>
      <c r="D28" s="45">
        <v>4</v>
      </c>
      <c r="E28" s="46">
        <v>1810102040</v>
      </c>
      <c r="F28" s="46">
        <v>244</v>
      </c>
      <c r="G28" s="48">
        <v>22</v>
      </c>
    </row>
    <row r="29" spans="1:7" ht="21.75" customHeight="1" x14ac:dyDescent="0.2">
      <c r="A29" s="50" t="s">
        <v>239</v>
      </c>
      <c r="B29" s="24">
        <v>650</v>
      </c>
      <c r="C29" s="45">
        <v>1</v>
      </c>
      <c r="D29" s="45">
        <v>4</v>
      </c>
      <c r="E29" s="46">
        <v>1810189020</v>
      </c>
      <c r="F29" s="46" t="s">
        <v>115</v>
      </c>
      <c r="G29" s="48">
        <f>G30</f>
        <v>0</v>
      </c>
    </row>
    <row r="30" spans="1:7" ht="11.25" customHeight="1" x14ac:dyDescent="0.2">
      <c r="A30" s="50" t="s">
        <v>164</v>
      </c>
      <c r="B30" s="24">
        <v>650</v>
      </c>
      <c r="C30" s="45">
        <v>1</v>
      </c>
      <c r="D30" s="45">
        <v>4</v>
      </c>
      <c r="E30" s="46">
        <v>1810189020</v>
      </c>
      <c r="F30" s="46" t="s">
        <v>318</v>
      </c>
      <c r="G30" s="48">
        <f>G31</f>
        <v>0</v>
      </c>
    </row>
    <row r="31" spans="1:7" x14ac:dyDescent="0.2">
      <c r="A31" s="50" t="s">
        <v>142</v>
      </c>
      <c r="B31" s="24">
        <v>650</v>
      </c>
      <c r="C31" s="45">
        <v>1</v>
      </c>
      <c r="D31" s="45">
        <v>4</v>
      </c>
      <c r="E31" s="46">
        <v>1810189020</v>
      </c>
      <c r="F31" s="46">
        <v>540</v>
      </c>
      <c r="G31" s="48">
        <v>0</v>
      </c>
    </row>
    <row r="32" spans="1:7" ht="22.5" customHeight="1" x14ac:dyDescent="0.2">
      <c r="A32" s="50" t="s">
        <v>247</v>
      </c>
      <c r="B32" s="24">
        <v>650</v>
      </c>
      <c r="C32" s="45">
        <v>1</v>
      </c>
      <c r="D32" s="45">
        <v>4</v>
      </c>
      <c r="E32" s="46">
        <v>1810300000</v>
      </c>
      <c r="F32" s="46"/>
      <c r="G32" s="48">
        <f>G33</f>
        <v>202</v>
      </c>
    </row>
    <row r="33" spans="1:7" ht="11.25" customHeight="1" x14ac:dyDescent="0.2">
      <c r="A33" s="49" t="s">
        <v>133</v>
      </c>
      <c r="B33" s="24">
        <v>650</v>
      </c>
      <c r="C33" s="45">
        <v>1</v>
      </c>
      <c r="D33" s="45">
        <v>4</v>
      </c>
      <c r="E33" s="46" t="s">
        <v>332</v>
      </c>
      <c r="F33" s="46" t="s">
        <v>115</v>
      </c>
      <c r="G33" s="48">
        <f>G34</f>
        <v>202</v>
      </c>
    </row>
    <row r="34" spans="1:7" ht="45" customHeight="1" x14ac:dyDescent="0.2">
      <c r="A34" s="13" t="s">
        <v>147</v>
      </c>
      <c r="B34" s="24">
        <v>650</v>
      </c>
      <c r="C34" s="45">
        <v>1</v>
      </c>
      <c r="D34" s="45">
        <v>4</v>
      </c>
      <c r="E34" s="46" t="s">
        <v>332</v>
      </c>
      <c r="F34" s="46" t="s">
        <v>148</v>
      </c>
      <c r="G34" s="48">
        <f>G35</f>
        <v>202</v>
      </c>
    </row>
    <row r="35" spans="1:7" ht="22.5" x14ac:dyDescent="0.2">
      <c r="A35" s="13" t="s">
        <v>152</v>
      </c>
      <c r="B35" s="24">
        <v>650</v>
      </c>
      <c r="C35" s="45">
        <v>1</v>
      </c>
      <c r="D35" s="45">
        <v>4</v>
      </c>
      <c r="E35" s="46" t="s">
        <v>332</v>
      </c>
      <c r="F35" s="46" t="s">
        <v>153</v>
      </c>
      <c r="G35" s="48">
        <f>G36</f>
        <v>202</v>
      </c>
    </row>
    <row r="36" spans="1:7" ht="22.5" x14ac:dyDescent="0.2">
      <c r="A36" s="50" t="s">
        <v>134</v>
      </c>
      <c r="B36" s="24">
        <v>650</v>
      </c>
      <c r="C36" s="45">
        <v>1</v>
      </c>
      <c r="D36" s="45">
        <v>4</v>
      </c>
      <c r="E36" s="46" t="s">
        <v>332</v>
      </c>
      <c r="F36" s="46">
        <v>122</v>
      </c>
      <c r="G36" s="48">
        <v>202</v>
      </c>
    </row>
    <row r="37" spans="1:7" ht="28.5" customHeight="1" x14ac:dyDescent="0.2">
      <c r="A37" s="50" t="s">
        <v>240</v>
      </c>
      <c r="B37" s="24">
        <v>650</v>
      </c>
      <c r="C37" s="45">
        <v>1</v>
      </c>
      <c r="D37" s="45">
        <v>6</v>
      </c>
      <c r="E37" s="46"/>
      <c r="F37" s="46"/>
      <c r="G37" s="48">
        <f>G38+G44</f>
        <v>10.4</v>
      </c>
    </row>
    <row r="38" spans="1:7" ht="28.5" customHeight="1" x14ac:dyDescent="0.2">
      <c r="A38" s="49" t="s">
        <v>479</v>
      </c>
      <c r="B38" s="24">
        <v>650</v>
      </c>
      <c r="C38" s="45">
        <v>1</v>
      </c>
      <c r="D38" s="45">
        <v>6</v>
      </c>
      <c r="E38" s="46">
        <v>1800000000</v>
      </c>
      <c r="F38" s="47"/>
      <c r="G38" s="48">
        <f>G39</f>
        <v>0.9</v>
      </c>
    </row>
    <row r="39" spans="1:7" ht="28.5" customHeight="1" x14ac:dyDescent="0.2">
      <c r="A39" s="49" t="s">
        <v>262</v>
      </c>
      <c r="B39" s="24">
        <v>650</v>
      </c>
      <c r="C39" s="45">
        <v>1</v>
      </c>
      <c r="D39" s="45">
        <v>6</v>
      </c>
      <c r="E39" s="46">
        <v>1810000000</v>
      </c>
      <c r="F39" s="47"/>
      <c r="G39" s="48">
        <f>G40</f>
        <v>0.9</v>
      </c>
    </row>
    <row r="40" spans="1:7" ht="28.5" customHeight="1" x14ac:dyDescent="0.2">
      <c r="A40" s="49" t="s">
        <v>263</v>
      </c>
      <c r="B40" s="24">
        <v>650</v>
      </c>
      <c r="C40" s="45">
        <v>1</v>
      </c>
      <c r="D40" s="45">
        <v>6</v>
      </c>
      <c r="E40" s="46">
        <v>1810100000</v>
      </c>
      <c r="F40" s="47"/>
      <c r="G40" s="48">
        <f>G41</f>
        <v>0.9</v>
      </c>
    </row>
    <row r="41" spans="1:7" ht="28.5" customHeight="1" x14ac:dyDescent="0.2">
      <c r="A41" s="50" t="s">
        <v>239</v>
      </c>
      <c r="B41" s="24">
        <v>650</v>
      </c>
      <c r="C41" s="45">
        <v>1</v>
      </c>
      <c r="D41" s="45">
        <v>6</v>
      </c>
      <c r="E41" s="46">
        <v>1810189020</v>
      </c>
      <c r="F41" s="47"/>
      <c r="G41" s="48">
        <f>G42</f>
        <v>0.9</v>
      </c>
    </row>
    <row r="42" spans="1:7" ht="28.5" customHeight="1" x14ac:dyDescent="0.2">
      <c r="A42" s="50" t="s">
        <v>164</v>
      </c>
      <c r="B42" s="24">
        <v>650</v>
      </c>
      <c r="C42" s="45">
        <v>1</v>
      </c>
      <c r="D42" s="45">
        <v>6</v>
      </c>
      <c r="E42" s="46">
        <v>1810189020</v>
      </c>
      <c r="F42" s="47">
        <v>500</v>
      </c>
      <c r="G42" s="48">
        <f>G43</f>
        <v>0.9</v>
      </c>
    </row>
    <row r="43" spans="1:7" ht="28.5" customHeight="1" x14ac:dyDescent="0.2">
      <c r="A43" s="50" t="s">
        <v>142</v>
      </c>
      <c r="B43" s="24">
        <v>650</v>
      </c>
      <c r="C43" s="45">
        <v>1</v>
      </c>
      <c r="D43" s="45">
        <v>6</v>
      </c>
      <c r="E43" s="46">
        <v>1810189020</v>
      </c>
      <c r="F43" s="47">
        <v>540</v>
      </c>
      <c r="G43" s="48">
        <v>0.9</v>
      </c>
    </row>
    <row r="44" spans="1:7" ht="22.5" customHeight="1" x14ac:dyDescent="0.2">
      <c r="A44" s="49" t="s">
        <v>165</v>
      </c>
      <c r="B44" s="24">
        <v>650</v>
      </c>
      <c r="C44" s="45">
        <v>1</v>
      </c>
      <c r="D44" s="45">
        <v>6</v>
      </c>
      <c r="E44" s="46" t="s">
        <v>427</v>
      </c>
      <c r="F44" s="47"/>
      <c r="G44" s="48">
        <f t="shared" ref="G44:G46" si="1">G45</f>
        <v>9.5</v>
      </c>
    </row>
    <row r="45" spans="1:7" ht="22.5" customHeight="1" x14ac:dyDescent="0.2">
      <c r="A45" s="50" t="s">
        <v>239</v>
      </c>
      <c r="B45" s="24">
        <v>650</v>
      </c>
      <c r="C45" s="45">
        <v>1</v>
      </c>
      <c r="D45" s="45">
        <v>6</v>
      </c>
      <c r="E45" s="46" t="s">
        <v>426</v>
      </c>
      <c r="F45" s="47"/>
      <c r="G45" s="48">
        <f t="shared" si="1"/>
        <v>9.5</v>
      </c>
    </row>
    <row r="46" spans="1:7" ht="15.75" customHeight="1" x14ac:dyDescent="0.2">
      <c r="A46" s="50" t="s">
        <v>164</v>
      </c>
      <c r="B46" s="24">
        <v>650</v>
      </c>
      <c r="C46" s="45">
        <v>1</v>
      </c>
      <c r="D46" s="45">
        <v>6</v>
      </c>
      <c r="E46" s="46" t="s">
        <v>426</v>
      </c>
      <c r="F46" s="47">
        <v>500</v>
      </c>
      <c r="G46" s="48">
        <f t="shared" si="1"/>
        <v>9.5</v>
      </c>
    </row>
    <row r="47" spans="1:7" ht="17.25" customHeight="1" x14ac:dyDescent="0.2">
      <c r="A47" s="50" t="s">
        <v>142</v>
      </c>
      <c r="B47" s="24">
        <v>650</v>
      </c>
      <c r="C47" s="45">
        <v>1</v>
      </c>
      <c r="D47" s="45">
        <v>6</v>
      </c>
      <c r="E47" s="46" t="s">
        <v>426</v>
      </c>
      <c r="F47" s="47">
        <v>540</v>
      </c>
      <c r="G47" s="48">
        <v>9.5</v>
      </c>
    </row>
    <row r="48" spans="1:7" ht="11.25" customHeight="1" x14ac:dyDescent="0.2">
      <c r="A48" s="44" t="s">
        <v>37</v>
      </c>
      <c r="B48" s="24">
        <v>650</v>
      </c>
      <c r="C48" s="45">
        <v>1</v>
      </c>
      <c r="D48" s="45">
        <v>11</v>
      </c>
      <c r="E48" s="46"/>
      <c r="F48" s="46" t="s">
        <v>143</v>
      </c>
      <c r="G48" s="48">
        <f t="shared" ref="G48:G51" si="2">G49</f>
        <v>50</v>
      </c>
    </row>
    <row r="49" spans="1:7" ht="33.75" customHeight="1" x14ac:dyDescent="0.2">
      <c r="A49" s="49" t="s">
        <v>333</v>
      </c>
      <c r="B49" s="24">
        <v>650</v>
      </c>
      <c r="C49" s="45">
        <v>1</v>
      </c>
      <c r="D49" s="45">
        <v>11</v>
      </c>
      <c r="E49" s="46">
        <v>1100000000</v>
      </c>
      <c r="F49" s="46" t="s">
        <v>143</v>
      </c>
      <c r="G49" s="48">
        <f t="shared" si="2"/>
        <v>50</v>
      </c>
    </row>
    <row r="50" spans="1:7" ht="38.25" customHeight="1" x14ac:dyDescent="0.2">
      <c r="A50" s="49" t="s">
        <v>162</v>
      </c>
      <c r="B50" s="24">
        <v>650</v>
      </c>
      <c r="C50" s="45">
        <v>1</v>
      </c>
      <c r="D50" s="45">
        <v>11</v>
      </c>
      <c r="E50" s="46">
        <v>1110000000</v>
      </c>
      <c r="F50" s="46" t="s">
        <v>143</v>
      </c>
      <c r="G50" s="48">
        <f t="shared" si="2"/>
        <v>50</v>
      </c>
    </row>
    <row r="51" spans="1:7" ht="33.75" customHeight="1" x14ac:dyDescent="0.2">
      <c r="A51" s="49" t="s">
        <v>241</v>
      </c>
      <c r="B51" s="24">
        <v>650</v>
      </c>
      <c r="C51" s="45">
        <v>1</v>
      </c>
      <c r="D51" s="45">
        <v>11</v>
      </c>
      <c r="E51" s="46">
        <v>1110100000</v>
      </c>
      <c r="F51" s="46" t="s">
        <v>143</v>
      </c>
      <c r="G51" s="48">
        <f t="shared" si="2"/>
        <v>50</v>
      </c>
    </row>
    <row r="52" spans="1:7" ht="33.75" customHeight="1" x14ac:dyDescent="0.2">
      <c r="A52" s="49" t="s">
        <v>136</v>
      </c>
      <c r="B52" s="24">
        <v>650</v>
      </c>
      <c r="C52" s="45">
        <v>1</v>
      </c>
      <c r="D52" s="45">
        <v>11</v>
      </c>
      <c r="E52" s="46">
        <v>1110122020</v>
      </c>
      <c r="F52" s="46" t="s">
        <v>115</v>
      </c>
      <c r="G52" s="48">
        <f>G53</f>
        <v>50</v>
      </c>
    </row>
    <row r="53" spans="1:7" ht="33.75" customHeight="1" x14ac:dyDescent="0.2">
      <c r="A53" s="50" t="s">
        <v>154</v>
      </c>
      <c r="B53" s="24">
        <v>650</v>
      </c>
      <c r="C53" s="45">
        <v>1</v>
      </c>
      <c r="D53" s="45">
        <v>11</v>
      </c>
      <c r="E53" s="46">
        <v>1110122020</v>
      </c>
      <c r="F53" s="46" t="s">
        <v>155</v>
      </c>
      <c r="G53" s="48">
        <f>G54</f>
        <v>50</v>
      </c>
    </row>
    <row r="54" spans="1:7" ht="11.25" customHeight="1" x14ac:dyDescent="0.2">
      <c r="A54" s="50" t="s">
        <v>137</v>
      </c>
      <c r="B54" s="24">
        <v>650</v>
      </c>
      <c r="C54" s="45">
        <v>1</v>
      </c>
      <c r="D54" s="45">
        <v>11</v>
      </c>
      <c r="E54" s="46">
        <v>1110122020</v>
      </c>
      <c r="F54" s="46" t="s">
        <v>130</v>
      </c>
      <c r="G54" s="48">
        <v>50</v>
      </c>
    </row>
    <row r="55" spans="1:7" ht="11.25" customHeight="1" x14ac:dyDescent="0.2">
      <c r="A55" s="44" t="s">
        <v>38</v>
      </c>
      <c r="B55" s="24">
        <v>650</v>
      </c>
      <c r="C55" s="45">
        <v>1</v>
      </c>
      <c r="D55" s="45">
        <v>13</v>
      </c>
      <c r="E55" s="46" t="s">
        <v>143</v>
      </c>
      <c r="F55" s="46" t="s">
        <v>143</v>
      </c>
      <c r="G55" s="48">
        <f>G56+G62+G75+G82+G97</f>
        <v>7428</v>
      </c>
    </row>
    <row r="56" spans="1:7" ht="22.5" customHeight="1" x14ac:dyDescent="0.2">
      <c r="A56" s="49" t="s">
        <v>480</v>
      </c>
      <c r="B56" s="24">
        <v>650</v>
      </c>
      <c r="C56" s="45">
        <v>1</v>
      </c>
      <c r="D56" s="45">
        <v>13</v>
      </c>
      <c r="E56" s="46">
        <v>2500000000</v>
      </c>
      <c r="F56" s="46" t="s">
        <v>143</v>
      </c>
      <c r="G56" s="48">
        <f>G57</f>
        <v>100</v>
      </c>
    </row>
    <row r="57" spans="1:7" ht="35.25" customHeight="1" x14ac:dyDescent="0.2">
      <c r="A57" s="49" t="s">
        <v>242</v>
      </c>
      <c r="B57" s="24">
        <v>650</v>
      </c>
      <c r="C57" s="45">
        <v>1</v>
      </c>
      <c r="D57" s="45">
        <v>13</v>
      </c>
      <c r="E57" s="46">
        <v>2500100000</v>
      </c>
      <c r="F57" s="46" t="s">
        <v>143</v>
      </c>
      <c r="G57" s="48">
        <f>G58</f>
        <v>100</v>
      </c>
    </row>
    <row r="58" spans="1:7" ht="35.25" customHeight="1" x14ac:dyDescent="0.2">
      <c r="A58" s="49" t="s">
        <v>212</v>
      </c>
      <c r="B58" s="24">
        <v>650</v>
      </c>
      <c r="C58" s="45">
        <v>1</v>
      </c>
      <c r="D58" s="45">
        <v>13</v>
      </c>
      <c r="E58" s="46">
        <v>2500199990</v>
      </c>
      <c r="F58" s="46" t="s">
        <v>115</v>
      </c>
      <c r="G58" s="48">
        <f>G59</f>
        <v>100</v>
      </c>
    </row>
    <row r="59" spans="1:7" ht="35.25" customHeight="1" x14ac:dyDescent="0.2">
      <c r="A59" s="50" t="s">
        <v>285</v>
      </c>
      <c r="B59" s="24">
        <v>650</v>
      </c>
      <c r="C59" s="45">
        <v>1</v>
      </c>
      <c r="D59" s="45">
        <v>13</v>
      </c>
      <c r="E59" s="46">
        <v>2500199990</v>
      </c>
      <c r="F59" s="46" t="s">
        <v>144</v>
      </c>
      <c r="G59" s="48">
        <f>G60</f>
        <v>100</v>
      </c>
    </row>
    <row r="60" spans="1:7" ht="35.25" customHeight="1" x14ac:dyDescent="0.2">
      <c r="A60" s="50" t="s">
        <v>145</v>
      </c>
      <c r="B60" s="24">
        <v>650</v>
      </c>
      <c r="C60" s="45">
        <v>1</v>
      </c>
      <c r="D60" s="45">
        <v>13</v>
      </c>
      <c r="E60" s="46">
        <v>2500199990</v>
      </c>
      <c r="F60" s="46" t="s">
        <v>146</v>
      </c>
      <c r="G60" s="48">
        <f>G61</f>
        <v>100</v>
      </c>
    </row>
    <row r="61" spans="1:7" ht="22.5" x14ac:dyDescent="0.2">
      <c r="A61" s="50" t="s">
        <v>135</v>
      </c>
      <c r="B61" s="24">
        <v>650</v>
      </c>
      <c r="C61" s="45">
        <v>1</v>
      </c>
      <c r="D61" s="45">
        <v>13</v>
      </c>
      <c r="E61" s="46">
        <v>2500199990</v>
      </c>
      <c r="F61" s="46">
        <v>244</v>
      </c>
      <c r="G61" s="48">
        <v>100</v>
      </c>
    </row>
    <row r="62" spans="1:7" ht="33.75" customHeight="1" x14ac:dyDescent="0.2">
      <c r="A62" s="49" t="s">
        <v>478</v>
      </c>
      <c r="B62" s="24">
        <v>650</v>
      </c>
      <c r="C62" s="45">
        <v>1</v>
      </c>
      <c r="D62" s="45">
        <v>13</v>
      </c>
      <c r="E62" s="46">
        <v>1000000000</v>
      </c>
      <c r="F62" s="46" t="s">
        <v>143</v>
      </c>
      <c r="G62" s="48">
        <f>G63+G69</f>
        <v>15</v>
      </c>
    </row>
    <row r="63" spans="1:7" ht="33" customHeight="1" x14ac:dyDescent="0.2">
      <c r="A63" s="49" t="s">
        <v>206</v>
      </c>
      <c r="B63" s="24">
        <v>650</v>
      </c>
      <c r="C63" s="45">
        <v>1</v>
      </c>
      <c r="D63" s="45">
        <v>13</v>
      </c>
      <c r="E63" s="46">
        <v>1020000000</v>
      </c>
      <c r="F63" s="46" t="s">
        <v>143</v>
      </c>
      <c r="G63" s="48">
        <f>G64</f>
        <v>10</v>
      </c>
    </row>
    <row r="64" spans="1:7" ht="21.75" customHeight="1" x14ac:dyDescent="0.2">
      <c r="A64" s="49" t="s">
        <v>207</v>
      </c>
      <c r="B64" s="24">
        <v>650</v>
      </c>
      <c r="C64" s="45">
        <v>1</v>
      </c>
      <c r="D64" s="45">
        <v>13</v>
      </c>
      <c r="E64" s="46">
        <v>1020100000</v>
      </c>
      <c r="F64" s="46" t="s">
        <v>143</v>
      </c>
      <c r="G64" s="48">
        <f>G65</f>
        <v>10</v>
      </c>
    </row>
    <row r="65" spans="1:7" ht="21.75" customHeight="1" x14ac:dyDescent="0.2">
      <c r="A65" s="49" t="s">
        <v>208</v>
      </c>
      <c r="B65" s="24">
        <v>650</v>
      </c>
      <c r="C65" s="45">
        <v>1</v>
      </c>
      <c r="D65" s="45">
        <v>13</v>
      </c>
      <c r="E65" s="46">
        <v>1020120040</v>
      </c>
      <c r="F65" s="46" t="s">
        <v>115</v>
      </c>
      <c r="G65" s="48">
        <f>G66</f>
        <v>10</v>
      </c>
    </row>
    <row r="66" spans="1:7" ht="21.75" customHeight="1" x14ac:dyDescent="0.2">
      <c r="A66" s="50" t="s">
        <v>285</v>
      </c>
      <c r="B66" s="24">
        <v>650</v>
      </c>
      <c r="C66" s="52">
        <v>1</v>
      </c>
      <c r="D66" s="52">
        <v>13</v>
      </c>
      <c r="E66" s="37">
        <v>1020120040</v>
      </c>
      <c r="F66" s="46" t="s">
        <v>144</v>
      </c>
      <c r="G66" s="48">
        <f>G67</f>
        <v>10</v>
      </c>
    </row>
    <row r="67" spans="1:7" ht="21.75" customHeight="1" x14ac:dyDescent="0.2">
      <c r="A67" s="50" t="s">
        <v>145</v>
      </c>
      <c r="B67" s="24">
        <v>650</v>
      </c>
      <c r="C67" s="52">
        <v>1</v>
      </c>
      <c r="D67" s="52">
        <v>13</v>
      </c>
      <c r="E67" s="37">
        <v>1020120040</v>
      </c>
      <c r="F67" s="46" t="s">
        <v>146</v>
      </c>
      <c r="G67" s="48">
        <f>G68</f>
        <v>10</v>
      </c>
    </row>
    <row r="68" spans="1:7" ht="22.5" x14ac:dyDescent="0.2">
      <c r="A68" s="50" t="s">
        <v>135</v>
      </c>
      <c r="B68" s="24">
        <v>650</v>
      </c>
      <c r="C68" s="52">
        <v>1</v>
      </c>
      <c r="D68" s="52">
        <v>13</v>
      </c>
      <c r="E68" s="37">
        <v>1020120040</v>
      </c>
      <c r="F68" s="46">
        <v>244</v>
      </c>
      <c r="G68" s="48">
        <v>10</v>
      </c>
    </row>
    <row r="69" spans="1:7" ht="11.25" customHeight="1" x14ac:dyDescent="0.2">
      <c r="A69" s="54" t="s">
        <v>221</v>
      </c>
      <c r="B69" s="24">
        <v>650</v>
      </c>
      <c r="C69" s="52">
        <v>1</v>
      </c>
      <c r="D69" s="52">
        <v>13</v>
      </c>
      <c r="E69" s="28">
        <v>1030000000</v>
      </c>
      <c r="F69" s="91"/>
      <c r="G69" s="27">
        <f>G70</f>
        <v>5</v>
      </c>
    </row>
    <row r="70" spans="1:7" ht="42" customHeight="1" x14ac:dyDescent="0.2">
      <c r="A70" s="54" t="s">
        <v>222</v>
      </c>
      <c r="B70" s="24">
        <v>650</v>
      </c>
      <c r="C70" s="52">
        <v>1</v>
      </c>
      <c r="D70" s="52">
        <v>13</v>
      </c>
      <c r="E70" s="28">
        <v>1030100000</v>
      </c>
      <c r="F70" s="91"/>
      <c r="G70" s="27">
        <f>G71</f>
        <v>5</v>
      </c>
    </row>
    <row r="71" spans="1:7" ht="25.5" customHeight="1" x14ac:dyDescent="0.2">
      <c r="A71" s="54" t="s">
        <v>212</v>
      </c>
      <c r="B71" s="24">
        <v>650</v>
      </c>
      <c r="C71" s="52">
        <v>1</v>
      </c>
      <c r="D71" s="52">
        <v>13</v>
      </c>
      <c r="E71" s="28">
        <v>1030199990</v>
      </c>
      <c r="F71" s="92" t="s">
        <v>115</v>
      </c>
      <c r="G71" s="27">
        <f>G72</f>
        <v>5</v>
      </c>
    </row>
    <row r="72" spans="1:7" ht="25.5" customHeight="1" x14ac:dyDescent="0.2">
      <c r="A72" s="50" t="s">
        <v>285</v>
      </c>
      <c r="B72" s="24">
        <v>650</v>
      </c>
      <c r="C72" s="28" t="s">
        <v>320</v>
      </c>
      <c r="D72" s="28">
        <v>13</v>
      </c>
      <c r="E72" s="28">
        <v>1030199990</v>
      </c>
      <c r="F72" s="92" t="s">
        <v>144</v>
      </c>
      <c r="G72" s="27">
        <f>G73</f>
        <v>5</v>
      </c>
    </row>
    <row r="73" spans="1:7" ht="25.5" customHeight="1" x14ac:dyDescent="0.2">
      <c r="A73" s="50" t="s">
        <v>145</v>
      </c>
      <c r="B73" s="24">
        <v>650</v>
      </c>
      <c r="C73" s="28" t="s">
        <v>320</v>
      </c>
      <c r="D73" s="28">
        <v>13</v>
      </c>
      <c r="E73" s="28">
        <v>1030199990</v>
      </c>
      <c r="F73" s="92" t="s">
        <v>146</v>
      </c>
      <c r="G73" s="27">
        <f>G74</f>
        <v>5</v>
      </c>
    </row>
    <row r="74" spans="1:7" ht="22.5" x14ac:dyDescent="0.2">
      <c r="A74" s="50" t="s">
        <v>135</v>
      </c>
      <c r="B74" s="24">
        <v>650</v>
      </c>
      <c r="C74" s="28" t="s">
        <v>320</v>
      </c>
      <c r="D74" s="28">
        <v>13</v>
      </c>
      <c r="E74" s="28">
        <v>1030199990</v>
      </c>
      <c r="F74" s="46">
        <v>244</v>
      </c>
      <c r="G74" s="27">
        <v>5</v>
      </c>
    </row>
    <row r="75" spans="1:7" ht="22.5" customHeight="1" x14ac:dyDescent="0.2">
      <c r="A75" s="200" t="s">
        <v>351</v>
      </c>
      <c r="B75" s="24">
        <v>650</v>
      </c>
      <c r="C75" s="52">
        <v>1</v>
      </c>
      <c r="D75" s="52">
        <v>13</v>
      </c>
      <c r="E75" s="37">
        <v>1200000000</v>
      </c>
      <c r="F75" s="46" t="s">
        <v>143</v>
      </c>
      <c r="G75" s="48">
        <f t="shared" ref="G75:G80" si="3">G76</f>
        <v>15</v>
      </c>
    </row>
    <row r="76" spans="1:7" ht="22.5" customHeight="1" x14ac:dyDescent="0.2">
      <c r="A76" s="50" t="s">
        <v>334</v>
      </c>
      <c r="B76" s="24">
        <v>650</v>
      </c>
      <c r="C76" s="45">
        <v>1</v>
      </c>
      <c r="D76" s="45">
        <v>13</v>
      </c>
      <c r="E76" s="37" t="s">
        <v>335</v>
      </c>
      <c r="F76" s="47"/>
      <c r="G76" s="48">
        <f t="shared" si="3"/>
        <v>15</v>
      </c>
    </row>
    <row r="77" spans="1:7" ht="22.5" customHeight="1" x14ac:dyDescent="0.2">
      <c r="A77" s="49" t="s">
        <v>211</v>
      </c>
      <c r="B77" s="24">
        <v>650</v>
      </c>
      <c r="C77" s="45">
        <v>1</v>
      </c>
      <c r="D77" s="45">
        <v>13</v>
      </c>
      <c r="E77" s="46" t="s">
        <v>336</v>
      </c>
      <c r="F77" s="47"/>
      <c r="G77" s="48">
        <f t="shared" si="3"/>
        <v>15</v>
      </c>
    </row>
    <row r="78" spans="1:7" ht="22.5" customHeight="1" x14ac:dyDescent="0.2">
      <c r="A78" s="49" t="s">
        <v>212</v>
      </c>
      <c r="B78" s="24">
        <v>650</v>
      </c>
      <c r="C78" s="45">
        <v>1</v>
      </c>
      <c r="D78" s="45">
        <v>13</v>
      </c>
      <c r="E78" s="46" t="s">
        <v>337</v>
      </c>
      <c r="F78" s="47"/>
      <c r="G78" s="48">
        <f t="shared" si="3"/>
        <v>15</v>
      </c>
    </row>
    <row r="79" spans="1:7" ht="22.5" customHeight="1" x14ac:dyDescent="0.2">
      <c r="A79" s="50" t="s">
        <v>285</v>
      </c>
      <c r="B79" s="24">
        <v>650</v>
      </c>
      <c r="C79" s="45">
        <v>1</v>
      </c>
      <c r="D79" s="45">
        <v>13</v>
      </c>
      <c r="E79" s="46" t="s">
        <v>337</v>
      </c>
      <c r="F79" s="47">
        <v>200</v>
      </c>
      <c r="G79" s="48">
        <f t="shared" si="3"/>
        <v>15</v>
      </c>
    </row>
    <row r="80" spans="1:7" ht="22.5" customHeight="1" x14ac:dyDescent="0.2">
      <c r="A80" s="50" t="s">
        <v>145</v>
      </c>
      <c r="B80" s="24">
        <v>650</v>
      </c>
      <c r="C80" s="45">
        <v>1</v>
      </c>
      <c r="D80" s="45">
        <v>13</v>
      </c>
      <c r="E80" s="46" t="s">
        <v>337</v>
      </c>
      <c r="F80" s="47">
        <v>240</v>
      </c>
      <c r="G80" s="48">
        <f t="shared" si="3"/>
        <v>15</v>
      </c>
    </row>
    <row r="81" spans="1:7" ht="22.5" x14ac:dyDescent="0.2">
      <c r="A81" s="50" t="s">
        <v>135</v>
      </c>
      <c r="B81" s="24">
        <v>650</v>
      </c>
      <c r="C81" s="45">
        <v>1</v>
      </c>
      <c r="D81" s="45">
        <v>13</v>
      </c>
      <c r="E81" s="46" t="s">
        <v>337</v>
      </c>
      <c r="F81" s="46">
        <v>244</v>
      </c>
      <c r="G81" s="48">
        <v>15</v>
      </c>
    </row>
    <row r="82" spans="1:7" ht="22.5" customHeight="1" x14ac:dyDescent="0.2">
      <c r="A82" s="49" t="s">
        <v>481</v>
      </c>
      <c r="B82" s="24">
        <v>650</v>
      </c>
      <c r="C82" s="45">
        <v>1</v>
      </c>
      <c r="D82" s="45">
        <v>13</v>
      </c>
      <c r="E82" s="46">
        <v>1700000000</v>
      </c>
      <c r="F82" s="46" t="s">
        <v>143</v>
      </c>
      <c r="G82" s="48">
        <f>G83+G92</f>
        <v>1959.5</v>
      </c>
    </row>
    <row r="83" spans="1:7" ht="38.25" customHeight="1" x14ac:dyDescent="0.2">
      <c r="A83" s="49" t="s">
        <v>269</v>
      </c>
      <c r="B83" s="24">
        <v>650</v>
      </c>
      <c r="C83" s="45">
        <v>1</v>
      </c>
      <c r="D83" s="45">
        <v>13</v>
      </c>
      <c r="E83" s="46">
        <v>1700100000</v>
      </c>
      <c r="F83" s="46" t="s">
        <v>143</v>
      </c>
      <c r="G83" s="48">
        <f>G84</f>
        <v>1914.5</v>
      </c>
    </row>
    <row r="84" spans="1:7" ht="35.25" customHeight="1" x14ac:dyDescent="0.2">
      <c r="A84" s="49" t="s">
        <v>212</v>
      </c>
      <c r="B84" s="24">
        <v>650</v>
      </c>
      <c r="C84" s="45">
        <v>1</v>
      </c>
      <c r="D84" s="45">
        <v>13</v>
      </c>
      <c r="E84" s="46">
        <v>1700199990</v>
      </c>
      <c r="F84" s="46" t="s">
        <v>115</v>
      </c>
      <c r="G84" s="48">
        <f>G85+G88</f>
        <v>1914.5</v>
      </c>
    </row>
    <row r="85" spans="1:7" ht="35.25" customHeight="1" x14ac:dyDescent="0.2">
      <c r="A85" s="50" t="s">
        <v>285</v>
      </c>
      <c r="B85" s="24">
        <v>650</v>
      </c>
      <c r="C85" s="45">
        <v>1</v>
      </c>
      <c r="D85" s="45">
        <v>13</v>
      </c>
      <c r="E85" s="46">
        <v>1700199990</v>
      </c>
      <c r="F85" s="46" t="s">
        <v>144</v>
      </c>
      <c r="G85" s="48">
        <f>G86</f>
        <v>1907.5</v>
      </c>
    </row>
    <row r="86" spans="1:7" ht="35.25" customHeight="1" x14ac:dyDescent="0.2">
      <c r="A86" s="50" t="s">
        <v>145</v>
      </c>
      <c r="B86" s="24">
        <v>650</v>
      </c>
      <c r="C86" s="45">
        <v>1</v>
      </c>
      <c r="D86" s="45">
        <v>13</v>
      </c>
      <c r="E86" s="46">
        <v>1700199990</v>
      </c>
      <c r="F86" s="46" t="s">
        <v>146</v>
      </c>
      <c r="G86" s="48">
        <f>G87</f>
        <v>1907.5</v>
      </c>
    </row>
    <row r="87" spans="1:7" ht="22.5" x14ac:dyDescent="0.2">
      <c r="A87" s="50" t="s">
        <v>135</v>
      </c>
      <c r="B87" s="24">
        <v>650</v>
      </c>
      <c r="C87" s="45">
        <v>1</v>
      </c>
      <c r="D87" s="45">
        <v>13</v>
      </c>
      <c r="E87" s="46">
        <v>1700199990</v>
      </c>
      <c r="F87" s="46">
        <v>244</v>
      </c>
      <c r="G87" s="48">
        <v>1907.5</v>
      </c>
    </row>
    <row r="88" spans="1:7" ht="11.25" customHeight="1" x14ac:dyDescent="0.2">
      <c r="A88" s="50" t="s">
        <v>154</v>
      </c>
      <c r="B88" s="24">
        <v>650</v>
      </c>
      <c r="C88" s="45">
        <v>1</v>
      </c>
      <c r="D88" s="45">
        <v>13</v>
      </c>
      <c r="E88" s="46">
        <v>1700199990</v>
      </c>
      <c r="F88" s="46" t="s">
        <v>155</v>
      </c>
      <c r="G88" s="48">
        <f>G89</f>
        <v>7</v>
      </c>
    </row>
    <row r="89" spans="1:7" ht="11.25" customHeight="1" x14ac:dyDescent="0.2">
      <c r="A89" s="50" t="s">
        <v>156</v>
      </c>
      <c r="B89" s="24">
        <v>650</v>
      </c>
      <c r="C89" s="45">
        <v>1</v>
      </c>
      <c r="D89" s="45">
        <v>13</v>
      </c>
      <c r="E89" s="46">
        <v>1700199990</v>
      </c>
      <c r="F89" s="46" t="s">
        <v>157</v>
      </c>
      <c r="G89" s="48">
        <f>G90+G91</f>
        <v>7</v>
      </c>
    </row>
    <row r="90" spans="1:7" x14ac:dyDescent="0.2">
      <c r="A90" s="50" t="s">
        <v>254</v>
      </c>
      <c r="B90" s="24">
        <v>650</v>
      </c>
      <c r="C90" s="45">
        <v>1</v>
      </c>
      <c r="D90" s="45">
        <v>13</v>
      </c>
      <c r="E90" s="46">
        <v>1700199990</v>
      </c>
      <c r="F90" s="46">
        <v>851</v>
      </c>
      <c r="G90" s="48">
        <v>4</v>
      </c>
    </row>
    <row r="91" spans="1:7" x14ac:dyDescent="0.2">
      <c r="A91" s="50" t="s">
        <v>255</v>
      </c>
      <c r="B91" s="24">
        <v>650</v>
      </c>
      <c r="C91" s="45">
        <v>1</v>
      </c>
      <c r="D91" s="45">
        <v>13</v>
      </c>
      <c r="E91" s="46">
        <v>1700199990</v>
      </c>
      <c r="F91" s="46">
        <v>852</v>
      </c>
      <c r="G91" s="48">
        <v>3</v>
      </c>
    </row>
    <row r="92" spans="1:7" ht="27.75" customHeight="1" x14ac:dyDescent="0.2">
      <c r="A92" s="50" t="s">
        <v>249</v>
      </c>
      <c r="B92" s="24">
        <v>650</v>
      </c>
      <c r="C92" s="45">
        <v>1</v>
      </c>
      <c r="D92" s="45">
        <v>13</v>
      </c>
      <c r="E92" s="46">
        <v>1700400000</v>
      </c>
      <c r="F92" s="46"/>
      <c r="G92" s="48">
        <f>G93</f>
        <v>45</v>
      </c>
    </row>
    <row r="93" spans="1:7" ht="26.25" customHeight="1" x14ac:dyDescent="0.2">
      <c r="A93" s="50" t="s">
        <v>212</v>
      </c>
      <c r="B93" s="24">
        <v>650</v>
      </c>
      <c r="C93" s="45">
        <v>1</v>
      </c>
      <c r="D93" s="45">
        <v>13</v>
      </c>
      <c r="E93" s="46">
        <v>1700499990</v>
      </c>
      <c r="F93" s="46" t="s">
        <v>115</v>
      </c>
      <c r="G93" s="48">
        <f>G94</f>
        <v>45</v>
      </c>
    </row>
    <row r="94" spans="1:7" ht="26.25" customHeight="1" x14ac:dyDescent="0.2">
      <c r="A94" s="50" t="s">
        <v>285</v>
      </c>
      <c r="B94" s="24">
        <v>650</v>
      </c>
      <c r="C94" s="45">
        <v>1</v>
      </c>
      <c r="D94" s="45">
        <v>13</v>
      </c>
      <c r="E94" s="46">
        <v>1700499990</v>
      </c>
      <c r="F94" s="46" t="s">
        <v>144</v>
      </c>
      <c r="G94" s="48">
        <f>G95</f>
        <v>45</v>
      </c>
    </row>
    <row r="95" spans="1:7" ht="26.25" customHeight="1" x14ac:dyDescent="0.2">
      <c r="A95" s="50" t="s">
        <v>145</v>
      </c>
      <c r="B95" s="24">
        <v>650</v>
      </c>
      <c r="C95" s="45">
        <v>1</v>
      </c>
      <c r="D95" s="45">
        <v>13</v>
      </c>
      <c r="E95" s="46">
        <v>1700499990</v>
      </c>
      <c r="F95" s="46" t="s">
        <v>146</v>
      </c>
      <c r="G95" s="48">
        <f>G96</f>
        <v>45</v>
      </c>
    </row>
    <row r="96" spans="1:7" ht="22.5" x14ac:dyDescent="0.2">
      <c r="A96" s="50" t="s">
        <v>135</v>
      </c>
      <c r="B96" s="24">
        <v>650</v>
      </c>
      <c r="C96" s="45">
        <v>1</v>
      </c>
      <c r="D96" s="45">
        <v>13</v>
      </c>
      <c r="E96" s="46">
        <v>1700499990</v>
      </c>
      <c r="F96" s="46">
        <v>244</v>
      </c>
      <c r="G96" s="48">
        <v>45</v>
      </c>
    </row>
    <row r="97" spans="1:7" ht="22.5" customHeight="1" x14ac:dyDescent="0.2">
      <c r="A97" s="49" t="s">
        <v>479</v>
      </c>
      <c r="B97" s="24">
        <v>650</v>
      </c>
      <c r="C97" s="45">
        <v>1</v>
      </c>
      <c r="D97" s="45">
        <v>13</v>
      </c>
      <c r="E97" s="46">
        <v>1800000000</v>
      </c>
      <c r="F97" s="46" t="s">
        <v>143</v>
      </c>
      <c r="G97" s="48">
        <f>G98</f>
        <v>5338.5</v>
      </c>
    </row>
    <row r="98" spans="1:7" ht="22.5" customHeight="1" x14ac:dyDescent="0.2">
      <c r="A98" s="49" t="s">
        <v>262</v>
      </c>
      <c r="B98" s="24">
        <v>650</v>
      </c>
      <c r="C98" s="45">
        <v>1</v>
      </c>
      <c r="D98" s="45">
        <v>13</v>
      </c>
      <c r="E98" s="46">
        <v>1810000000</v>
      </c>
      <c r="F98" s="46" t="s">
        <v>143</v>
      </c>
      <c r="G98" s="48">
        <f>G99+G120</f>
        <v>5338.5</v>
      </c>
    </row>
    <row r="99" spans="1:7" ht="33.75" customHeight="1" x14ac:dyDescent="0.2">
      <c r="A99" s="49" t="s">
        <v>263</v>
      </c>
      <c r="B99" s="24">
        <v>650</v>
      </c>
      <c r="C99" s="45">
        <v>1</v>
      </c>
      <c r="D99" s="45">
        <v>13</v>
      </c>
      <c r="E99" s="46">
        <v>1810100000</v>
      </c>
      <c r="F99" s="46"/>
      <c r="G99" s="48">
        <f>G100+G113</f>
        <v>5183.5</v>
      </c>
    </row>
    <row r="100" spans="1:7" ht="27.75" customHeight="1" x14ac:dyDescent="0.2">
      <c r="A100" s="49" t="s">
        <v>209</v>
      </c>
      <c r="B100" s="24">
        <v>650</v>
      </c>
      <c r="C100" s="45">
        <v>1</v>
      </c>
      <c r="D100" s="45">
        <v>13</v>
      </c>
      <c r="E100" s="46">
        <v>1810100590</v>
      </c>
      <c r="F100" s="46" t="s">
        <v>115</v>
      </c>
      <c r="G100" s="48">
        <f>G101+G106+G109</f>
        <v>4906.5</v>
      </c>
    </row>
    <row r="101" spans="1:7" ht="48.75" customHeight="1" x14ac:dyDescent="0.2">
      <c r="A101" s="49" t="s">
        <v>147</v>
      </c>
      <c r="B101" s="24">
        <v>650</v>
      </c>
      <c r="C101" s="45">
        <v>1</v>
      </c>
      <c r="D101" s="45">
        <v>13</v>
      </c>
      <c r="E101" s="46">
        <v>1810100590</v>
      </c>
      <c r="F101" s="46" t="s">
        <v>148</v>
      </c>
      <c r="G101" s="48">
        <f>G102</f>
        <v>4578.5</v>
      </c>
    </row>
    <row r="102" spans="1:7" ht="27.75" customHeight="1" x14ac:dyDescent="0.2">
      <c r="A102" s="49" t="s">
        <v>149</v>
      </c>
      <c r="B102" s="24">
        <v>650</v>
      </c>
      <c r="C102" s="45">
        <v>1</v>
      </c>
      <c r="D102" s="45">
        <v>13</v>
      </c>
      <c r="E102" s="46">
        <v>1810100590</v>
      </c>
      <c r="F102" s="46" t="s">
        <v>150</v>
      </c>
      <c r="G102" s="48">
        <f>G103+G104+G105</f>
        <v>4578.5</v>
      </c>
    </row>
    <row r="103" spans="1:7" x14ac:dyDescent="0.2">
      <c r="A103" s="50" t="s">
        <v>252</v>
      </c>
      <c r="B103" s="24">
        <v>650</v>
      </c>
      <c r="C103" s="45">
        <v>1</v>
      </c>
      <c r="D103" s="45">
        <v>13</v>
      </c>
      <c r="E103" s="46">
        <v>1810100590</v>
      </c>
      <c r="F103" s="46">
        <v>111</v>
      </c>
      <c r="G103" s="48">
        <v>3300</v>
      </c>
    </row>
    <row r="104" spans="1:7" ht="23.25" customHeight="1" x14ac:dyDescent="0.2">
      <c r="A104" s="50" t="s">
        <v>138</v>
      </c>
      <c r="B104" s="24">
        <v>650</v>
      </c>
      <c r="C104" s="45">
        <v>1</v>
      </c>
      <c r="D104" s="45">
        <v>13</v>
      </c>
      <c r="E104" s="46">
        <v>1810100590</v>
      </c>
      <c r="F104" s="46">
        <v>112</v>
      </c>
      <c r="G104" s="48">
        <f>210+78.5</f>
        <v>288.5</v>
      </c>
    </row>
    <row r="105" spans="1:7" ht="40.5" customHeight="1" x14ac:dyDescent="0.2">
      <c r="A105" s="50" t="s">
        <v>253</v>
      </c>
      <c r="B105" s="24">
        <v>650</v>
      </c>
      <c r="C105" s="45">
        <v>1</v>
      </c>
      <c r="D105" s="45">
        <v>13</v>
      </c>
      <c r="E105" s="46">
        <v>1810100590</v>
      </c>
      <c r="F105" s="46">
        <v>119</v>
      </c>
      <c r="G105" s="93">
        <v>990</v>
      </c>
    </row>
    <row r="106" spans="1:7" ht="40.5" customHeight="1" x14ac:dyDescent="0.2">
      <c r="A106" s="50" t="s">
        <v>285</v>
      </c>
      <c r="B106" s="24">
        <v>650</v>
      </c>
      <c r="C106" s="45">
        <v>1</v>
      </c>
      <c r="D106" s="45">
        <v>13</v>
      </c>
      <c r="E106" s="46">
        <v>1810100590</v>
      </c>
      <c r="F106" s="46" t="s">
        <v>144</v>
      </c>
      <c r="G106" s="48">
        <f>G107</f>
        <v>323</v>
      </c>
    </row>
    <row r="107" spans="1:7" ht="40.5" customHeight="1" x14ac:dyDescent="0.2">
      <c r="A107" s="50" t="s">
        <v>145</v>
      </c>
      <c r="B107" s="24">
        <v>650</v>
      </c>
      <c r="C107" s="45">
        <v>1</v>
      </c>
      <c r="D107" s="45">
        <v>13</v>
      </c>
      <c r="E107" s="46">
        <v>1810100590</v>
      </c>
      <c r="F107" s="46" t="s">
        <v>146</v>
      </c>
      <c r="G107" s="48">
        <f>G108</f>
        <v>323</v>
      </c>
    </row>
    <row r="108" spans="1:7" ht="22.5" x14ac:dyDescent="0.2">
      <c r="A108" s="50" t="s">
        <v>135</v>
      </c>
      <c r="B108" s="24">
        <v>650</v>
      </c>
      <c r="C108" s="45">
        <v>1</v>
      </c>
      <c r="D108" s="45">
        <v>13</v>
      </c>
      <c r="E108" s="46">
        <v>1810100590</v>
      </c>
      <c r="F108" s="46">
        <v>244</v>
      </c>
      <c r="G108" s="48">
        <v>323</v>
      </c>
    </row>
    <row r="109" spans="1:7" ht="11.25" customHeight="1" x14ac:dyDescent="0.2">
      <c r="A109" s="50" t="s">
        <v>154</v>
      </c>
      <c r="B109" s="24">
        <v>650</v>
      </c>
      <c r="C109" s="45">
        <v>1</v>
      </c>
      <c r="D109" s="45">
        <v>13</v>
      </c>
      <c r="E109" s="46">
        <v>1810100590</v>
      </c>
      <c r="F109" s="46" t="s">
        <v>155</v>
      </c>
      <c r="G109" s="48">
        <f>G110</f>
        <v>5</v>
      </c>
    </row>
    <row r="110" spans="1:7" ht="11.25" customHeight="1" x14ac:dyDescent="0.2">
      <c r="A110" s="50" t="s">
        <v>156</v>
      </c>
      <c r="B110" s="24">
        <v>650</v>
      </c>
      <c r="C110" s="45">
        <v>1</v>
      </c>
      <c r="D110" s="45">
        <v>13</v>
      </c>
      <c r="E110" s="46">
        <v>1810100590</v>
      </c>
      <c r="F110" s="46" t="s">
        <v>157</v>
      </c>
      <c r="G110" s="48">
        <f>G111+G112</f>
        <v>5</v>
      </c>
    </row>
    <row r="111" spans="1:7" x14ac:dyDescent="0.2">
      <c r="A111" s="50" t="s">
        <v>255</v>
      </c>
      <c r="B111" s="24">
        <v>650</v>
      </c>
      <c r="C111" s="45">
        <v>1</v>
      </c>
      <c r="D111" s="45">
        <v>13</v>
      </c>
      <c r="E111" s="46">
        <v>1810100590</v>
      </c>
      <c r="F111" s="46">
        <v>852</v>
      </c>
      <c r="G111" s="48">
        <v>5</v>
      </c>
    </row>
    <row r="112" spans="1:7" x14ac:dyDescent="0.2">
      <c r="A112" s="50" t="s">
        <v>353</v>
      </c>
      <c r="B112" s="24">
        <v>650</v>
      </c>
      <c r="C112" s="45">
        <v>1</v>
      </c>
      <c r="D112" s="45">
        <v>13</v>
      </c>
      <c r="E112" s="46">
        <v>1810100590</v>
      </c>
      <c r="F112" s="46" t="s">
        <v>354</v>
      </c>
      <c r="G112" s="48">
        <v>0</v>
      </c>
    </row>
    <row r="113" spans="1:7" ht="11.25" customHeight="1" x14ac:dyDescent="0.2">
      <c r="A113" s="13" t="s">
        <v>210</v>
      </c>
      <c r="B113" s="24">
        <v>650</v>
      </c>
      <c r="C113" s="45">
        <v>1</v>
      </c>
      <c r="D113" s="45">
        <v>13</v>
      </c>
      <c r="E113" s="46">
        <v>1810102400</v>
      </c>
      <c r="F113" s="46" t="s">
        <v>115</v>
      </c>
      <c r="G113" s="48">
        <f>G114+G117</f>
        <v>277</v>
      </c>
    </row>
    <row r="114" spans="1:7" ht="22.5" customHeight="1" x14ac:dyDescent="0.2">
      <c r="A114" s="50" t="s">
        <v>285</v>
      </c>
      <c r="B114" s="24">
        <v>650</v>
      </c>
      <c r="C114" s="45">
        <v>1</v>
      </c>
      <c r="D114" s="45">
        <v>13</v>
      </c>
      <c r="E114" s="46">
        <v>1810102400</v>
      </c>
      <c r="F114" s="46" t="s">
        <v>144</v>
      </c>
      <c r="G114" s="48">
        <f>G115</f>
        <v>260</v>
      </c>
    </row>
    <row r="115" spans="1:7" ht="22.5" customHeight="1" x14ac:dyDescent="0.2">
      <c r="A115" s="50" t="s">
        <v>145</v>
      </c>
      <c r="B115" s="24">
        <v>650</v>
      </c>
      <c r="C115" s="45">
        <v>1</v>
      </c>
      <c r="D115" s="45">
        <v>13</v>
      </c>
      <c r="E115" s="46">
        <v>1810102400</v>
      </c>
      <c r="F115" s="46" t="s">
        <v>146</v>
      </c>
      <c r="G115" s="48">
        <f>G116</f>
        <v>260</v>
      </c>
    </row>
    <row r="116" spans="1:7" ht="22.5" x14ac:dyDescent="0.2">
      <c r="A116" s="50" t="s">
        <v>135</v>
      </c>
      <c r="B116" s="24">
        <v>650</v>
      </c>
      <c r="C116" s="45">
        <v>1</v>
      </c>
      <c r="D116" s="45">
        <v>13</v>
      </c>
      <c r="E116" s="46">
        <v>1810102400</v>
      </c>
      <c r="F116" s="46">
        <v>244</v>
      </c>
      <c r="G116" s="48">
        <v>260</v>
      </c>
    </row>
    <row r="117" spans="1:7" x14ac:dyDescent="0.2">
      <c r="A117" s="50" t="s">
        <v>154</v>
      </c>
      <c r="B117" s="24">
        <v>650</v>
      </c>
      <c r="C117" s="45">
        <v>1</v>
      </c>
      <c r="D117" s="45">
        <v>13</v>
      </c>
      <c r="E117" s="46">
        <v>1810102400</v>
      </c>
      <c r="F117" s="46" t="s">
        <v>155</v>
      </c>
      <c r="G117" s="48">
        <f>G118</f>
        <v>17</v>
      </c>
    </row>
    <row r="118" spans="1:7" x14ac:dyDescent="0.2">
      <c r="A118" s="50" t="s">
        <v>156</v>
      </c>
      <c r="B118" s="24">
        <v>650</v>
      </c>
      <c r="C118" s="45">
        <v>1</v>
      </c>
      <c r="D118" s="45">
        <v>13</v>
      </c>
      <c r="E118" s="46">
        <v>1810102400</v>
      </c>
      <c r="F118" s="46" t="s">
        <v>157</v>
      </c>
      <c r="G118" s="48">
        <f>G119</f>
        <v>17</v>
      </c>
    </row>
    <row r="119" spans="1:7" x14ac:dyDescent="0.2">
      <c r="A119" s="50" t="s">
        <v>353</v>
      </c>
      <c r="B119" s="24">
        <v>650</v>
      </c>
      <c r="C119" s="45">
        <v>1</v>
      </c>
      <c r="D119" s="45">
        <v>13</v>
      </c>
      <c r="E119" s="46">
        <v>1810102400</v>
      </c>
      <c r="F119" s="46" t="s">
        <v>354</v>
      </c>
      <c r="G119" s="48">
        <v>17</v>
      </c>
    </row>
    <row r="120" spans="1:7" ht="28.5" customHeight="1" x14ac:dyDescent="0.2">
      <c r="A120" s="50" t="s">
        <v>247</v>
      </c>
      <c r="B120" s="24">
        <v>650</v>
      </c>
      <c r="C120" s="45">
        <v>1</v>
      </c>
      <c r="D120" s="45">
        <v>13</v>
      </c>
      <c r="E120" s="46" t="s">
        <v>475</v>
      </c>
      <c r="F120" s="46"/>
      <c r="G120" s="48">
        <f>G121</f>
        <v>155</v>
      </c>
    </row>
    <row r="121" spans="1:7" ht="22.5" customHeight="1" x14ac:dyDescent="0.2">
      <c r="A121" s="50" t="s">
        <v>285</v>
      </c>
      <c r="B121" s="24">
        <v>650</v>
      </c>
      <c r="C121" s="45">
        <v>1</v>
      </c>
      <c r="D121" s="45">
        <v>13</v>
      </c>
      <c r="E121" s="46">
        <v>1810302400</v>
      </c>
      <c r="F121" s="46" t="s">
        <v>144</v>
      </c>
      <c r="G121" s="48">
        <f>G122</f>
        <v>155</v>
      </c>
    </row>
    <row r="122" spans="1:7" ht="22.5" customHeight="1" x14ac:dyDescent="0.2">
      <c r="A122" s="50" t="s">
        <v>145</v>
      </c>
      <c r="B122" s="24">
        <v>650</v>
      </c>
      <c r="C122" s="45">
        <v>1</v>
      </c>
      <c r="D122" s="45">
        <v>13</v>
      </c>
      <c r="E122" s="46">
        <v>1810302400</v>
      </c>
      <c r="F122" s="46" t="s">
        <v>146</v>
      </c>
      <c r="G122" s="48">
        <f>G123</f>
        <v>155</v>
      </c>
    </row>
    <row r="123" spans="1:7" ht="22.5" x14ac:dyDescent="0.2">
      <c r="A123" s="50" t="s">
        <v>135</v>
      </c>
      <c r="B123" s="24">
        <v>650</v>
      </c>
      <c r="C123" s="45">
        <v>1</v>
      </c>
      <c r="D123" s="45">
        <v>13</v>
      </c>
      <c r="E123" s="46">
        <v>1810302400</v>
      </c>
      <c r="F123" s="46">
        <v>244</v>
      </c>
      <c r="G123" s="48">
        <v>155</v>
      </c>
    </row>
    <row r="124" spans="1:7" ht="11.25" customHeight="1" x14ac:dyDescent="0.2">
      <c r="A124" s="44" t="s">
        <v>39</v>
      </c>
      <c r="B124" s="24">
        <v>650</v>
      </c>
      <c r="C124" s="45">
        <v>2</v>
      </c>
      <c r="D124" s="45">
        <v>0</v>
      </c>
      <c r="E124" s="46" t="s">
        <v>143</v>
      </c>
      <c r="F124" s="46" t="s">
        <v>143</v>
      </c>
      <c r="G124" s="48">
        <f t="shared" ref="G124:G127" si="4">G125</f>
        <v>102.6</v>
      </c>
    </row>
    <row r="125" spans="1:7" ht="11.25" customHeight="1" x14ac:dyDescent="0.2">
      <c r="A125" s="44" t="s">
        <v>40</v>
      </c>
      <c r="B125" s="24">
        <v>650</v>
      </c>
      <c r="C125" s="45">
        <v>2</v>
      </c>
      <c r="D125" s="45">
        <v>3</v>
      </c>
      <c r="E125" s="46" t="s">
        <v>143</v>
      </c>
      <c r="F125" s="46" t="s">
        <v>143</v>
      </c>
      <c r="G125" s="48">
        <f t="shared" si="4"/>
        <v>102.6</v>
      </c>
    </row>
    <row r="126" spans="1:7" ht="11.25" customHeight="1" x14ac:dyDescent="0.2">
      <c r="A126" s="49" t="s">
        <v>165</v>
      </c>
      <c r="B126" s="24">
        <v>650</v>
      </c>
      <c r="C126" s="45">
        <v>2</v>
      </c>
      <c r="D126" s="45">
        <v>3</v>
      </c>
      <c r="E126" s="46">
        <v>5000000000</v>
      </c>
      <c r="F126" s="46" t="s">
        <v>143</v>
      </c>
      <c r="G126" s="48">
        <f t="shared" si="4"/>
        <v>102.6</v>
      </c>
    </row>
    <row r="127" spans="1:7" ht="23.25" customHeight="1" x14ac:dyDescent="0.2">
      <c r="A127" s="49" t="s">
        <v>265</v>
      </c>
      <c r="B127" s="24">
        <v>650</v>
      </c>
      <c r="C127" s="45">
        <v>2</v>
      </c>
      <c r="D127" s="45">
        <v>3</v>
      </c>
      <c r="E127" s="46" t="s">
        <v>324</v>
      </c>
      <c r="F127" s="46"/>
      <c r="G127" s="48">
        <f t="shared" si="4"/>
        <v>102.6</v>
      </c>
    </row>
    <row r="128" spans="1:7" ht="30.75" customHeight="1" x14ac:dyDescent="0.2">
      <c r="A128" s="49" t="s">
        <v>214</v>
      </c>
      <c r="B128" s="24">
        <v>650</v>
      </c>
      <c r="C128" s="45">
        <v>2</v>
      </c>
      <c r="D128" s="45">
        <v>3</v>
      </c>
      <c r="E128" s="46">
        <v>5000151180</v>
      </c>
      <c r="F128" s="46" t="s">
        <v>115</v>
      </c>
      <c r="G128" s="48">
        <f>G129</f>
        <v>102.6</v>
      </c>
    </row>
    <row r="129" spans="1:7" ht="30.75" customHeight="1" x14ac:dyDescent="0.2">
      <c r="A129" s="13" t="s">
        <v>147</v>
      </c>
      <c r="B129" s="24">
        <v>650</v>
      </c>
      <c r="C129" s="45">
        <v>2</v>
      </c>
      <c r="D129" s="45">
        <v>3</v>
      </c>
      <c r="E129" s="46">
        <v>5000151180</v>
      </c>
      <c r="F129" s="46" t="s">
        <v>148</v>
      </c>
      <c r="G129" s="48">
        <f>G130</f>
        <v>102.6</v>
      </c>
    </row>
    <row r="130" spans="1:7" ht="30.75" customHeight="1" x14ac:dyDescent="0.2">
      <c r="A130" s="13" t="s">
        <v>152</v>
      </c>
      <c r="B130" s="24">
        <v>650</v>
      </c>
      <c r="C130" s="45">
        <v>2</v>
      </c>
      <c r="D130" s="45">
        <v>3</v>
      </c>
      <c r="E130" s="46">
        <v>5000151180</v>
      </c>
      <c r="F130" s="46" t="s">
        <v>153</v>
      </c>
      <c r="G130" s="48">
        <f>G131+G132</f>
        <v>102.6</v>
      </c>
    </row>
    <row r="131" spans="1:7" ht="50.25" customHeight="1" x14ac:dyDescent="0.2">
      <c r="A131" s="50" t="s">
        <v>250</v>
      </c>
      <c r="B131" s="24">
        <v>650</v>
      </c>
      <c r="C131" s="45">
        <v>2</v>
      </c>
      <c r="D131" s="45">
        <v>3</v>
      </c>
      <c r="E131" s="46">
        <v>5000151180</v>
      </c>
      <c r="F131" s="46">
        <v>121</v>
      </c>
      <c r="G131" s="48">
        <v>78</v>
      </c>
    </row>
    <row r="132" spans="1:7" ht="34.5" customHeight="1" x14ac:dyDescent="0.2">
      <c r="A132" s="50" t="s">
        <v>251</v>
      </c>
      <c r="B132" s="24">
        <v>650</v>
      </c>
      <c r="C132" s="45">
        <v>2</v>
      </c>
      <c r="D132" s="45">
        <v>3</v>
      </c>
      <c r="E132" s="46">
        <v>5000151180</v>
      </c>
      <c r="F132" s="46">
        <v>129</v>
      </c>
      <c r="G132" s="48">
        <v>24.6</v>
      </c>
    </row>
    <row r="133" spans="1:7" ht="11.25" customHeight="1" x14ac:dyDescent="0.2">
      <c r="A133" s="44" t="s">
        <v>41</v>
      </c>
      <c r="B133" s="24">
        <v>650</v>
      </c>
      <c r="C133" s="45">
        <v>3</v>
      </c>
      <c r="D133" s="45">
        <v>0</v>
      </c>
      <c r="E133" s="46" t="s">
        <v>143</v>
      </c>
      <c r="F133" s="46" t="s">
        <v>143</v>
      </c>
      <c r="G133" s="48">
        <f>G134+G142+G156</f>
        <v>83.3</v>
      </c>
    </row>
    <row r="134" spans="1:7" ht="11.25" customHeight="1" x14ac:dyDescent="0.2">
      <c r="A134" s="44" t="s">
        <v>42</v>
      </c>
      <c r="B134" s="24">
        <v>650</v>
      </c>
      <c r="C134" s="45">
        <v>3</v>
      </c>
      <c r="D134" s="45">
        <v>4</v>
      </c>
      <c r="E134" s="46" t="s">
        <v>143</v>
      </c>
      <c r="F134" s="46" t="s">
        <v>143</v>
      </c>
      <c r="G134" s="48">
        <f t="shared" ref="G134:G140" si="5">G135</f>
        <v>40</v>
      </c>
    </row>
    <row r="135" spans="1:7" ht="33.75" customHeight="1" x14ac:dyDescent="0.2">
      <c r="A135" s="49" t="s">
        <v>478</v>
      </c>
      <c r="B135" s="24">
        <v>650</v>
      </c>
      <c r="C135" s="45">
        <v>3</v>
      </c>
      <c r="D135" s="45">
        <v>4</v>
      </c>
      <c r="E135" s="46">
        <v>1000000000</v>
      </c>
      <c r="F135" s="46"/>
      <c r="G135" s="48">
        <f t="shared" si="5"/>
        <v>40</v>
      </c>
    </row>
    <row r="136" spans="1:7" ht="21" customHeight="1" x14ac:dyDescent="0.2">
      <c r="A136" s="44" t="s">
        <v>161</v>
      </c>
      <c r="B136" s="24">
        <v>650</v>
      </c>
      <c r="C136" s="45">
        <v>3</v>
      </c>
      <c r="D136" s="45">
        <v>4</v>
      </c>
      <c r="E136" s="46">
        <v>1010000000</v>
      </c>
      <c r="F136" s="46"/>
      <c r="G136" s="48">
        <f t="shared" si="5"/>
        <v>40</v>
      </c>
    </row>
    <row r="137" spans="1:7" ht="34.5" customHeight="1" x14ac:dyDescent="0.2">
      <c r="A137" s="50" t="s">
        <v>215</v>
      </c>
      <c r="B137" s="24">
        <v>650</v>
      </c>
      <c r="C137" s="45">
        <v>3</v>
      </c>
      <c r="D137" s="45">
        <v>4</v>
      </c>
      <c r="E137" s="46">
        <v>1010800000</v>
      </c>
      <c r="F137" s="46"/>
      <c r="G137" s="48">
        <f t="shared" si="5"/>
        <v>40</v>
      </c>
    </row>
    <row r="138" spans="1:7" ht="47.25" customHeight="1" x14ac:dyDescent="0.2">
      <c r="A138" s="50" t="s">
        <v>216</v>
      </c>
      <c r="B138" s="24">
        <v>650</v>
      </c>
      <c r="C138" s="45">
        <v>3</v>
      </c>
      <c r="D138" s="45">
        <v>4</v>
      </c>
      <c r="E138" s="46" t="s">
        <v>283</v>
      </c>
      <c r="F138" s="46" t="s">
        <v>115</v>
      </c>
      <c r="G138" s="48">
        <f t="shared" si="5"/>
        <v>40</v>
      </c>
    </row>
    <row r="139" spans="1:7" ht="47.25" customHeight="1" x14ac:dyDescent="0.2">
      <c r="A139" s="50" t="s">
        <v>285</v>
      </c>
      <c r="B139" s="24">
        <v>650</v>
      </c>
      <c r="C139" s="45">
        <v>3</v>
      </c>
      <c r="D139" s="45">
        <v>4</v>
      </c>
      <c r="E139" s="46" t="s">
        <v>283</v>
      </c>
      <c r="F139" s="46" t="s">
        <v>144</v>
      </c>
      <c r="G139" s="48">
        <f t="shared" si="5"/>
        <v>40</v>
      </c>
    </row>
    <row r="140" spans="1:7" ht="47.25" customHeight="1" x14ac:dyDescent="0.2">
      <c r="A140" s="50" t="s">
        <v>145</v>
      </c>
      <c r="B140" s="24">
        <v>650</v>
      </c>
      <c r="C140" s="45">
        <v>3</v>
      </c>
      <c r="D140" s="45">
        <v>4</v>
      </c>
      <c r="E140" s="46" t="s">
        <v>283</v>
      </c>
      <c r="F140" s="46" t="s">
        <v>146</v>
      </c>
      <c r="G140" s="48">
        <f t="shared" si="5"/>
        <v>40</v>
      </c>
    </row>
    <row r="141" spans="1:7" ht="22.5" x14ac:dyDescent="0.2">
      <c r="A141" s="50" t="s">
        <v>135</v>
      </c>
      <c r="B141" s="24">
        <v>650</v>
      </c>
      <c r="C141" s="45">
        <v>3</v>
      </c>
      <c r="D141" s="45">
        <v>4</v>
      </c>
      <c r="E141" s="46" t="s">
        <v>283</v>
      </c>
      <c r="F141" s="46">
        <v>244</v>
      </c>
      <c r="G141" s="48">
        <v>40</v>
      </c>
    </row>
    <row r="142" spans="1:7" ht="22.5" customHeight="1" x14ac:dyDescent="0.2">
      <c r="A142" s="44" t="s">
        <v>117</v>
      </c>
      <c r="B142" s="24">
        <v>650</v>
      </c>
      <c r="C142" s="45">
        <v>3</v>
      </c>
      <c r="D142" s="45">
        <v>9</v>
      </c>
      <c r="E142" s="46" t="s">
        <v>143</v>
      </c>
      <c r="F142" s="46" t="s">
        <v>143</v>
      </c>
      <c r="G142" s="48">
        <f>G143</f>
        <v>10</v>
      </c>
    </row>
    <row r="143" spans="1:7" ht="37.5" customHeight="1" x14ac:dyDescent="0.2">
      <c r="A143" s="49" t="s">
        <v>333</v>
      </c>
      <c r="B143" s="24">
        <v>650</v>
      </c>
      <c r="C143" s="45">
        <v>3</v>
      </c>
      <c r="D143" s="45">
        <v>9</v>
      </c>
      <c r="E143" s="46">
        <v>1100000000</v>
      </c>
      <c r="F143" s="46" t="s">
        <v>143</v>
      </c>
      <c r="G143" s="48">
        <f>G144+G150</f>
        <v>10</v>
      </c>
    </row>
    <row r="144" spans="1:7" ht="33.75" customHeight="1" x14ac:dyDescent="0.2">
      <c r="A144" s="49" t="s">
        <v>162</v>
      </c>
      <c r="B144" s="24">
        <v>650</v>
      </c>
      <c r="C144" s="45">
        <v>3</v>
      </c>
      <c r="D144" s="45">
        <v>9</v>
      </c>
      <c r="E144" s="46">
        <v>1110000000</v>
      </c>
      <c r="F144" s="46" t="s">
        <v>143</v>
      </c>
      <c r="G144" s="48">
        <f>G145</f>
        <v>5</v>
      </c>
    </row>
    <row r="145" spans="1:7" ht="39" customHeight="1" x14ac:dyDescent="0.2">
      <c r="A145" s="49" t="s">
        <v>217</v>
      </c>
      <c r="B145" s="24">
        <v>650</v>
      </c>
      <c r="C145" s="45">
        <v>3</v>
      </c>
      <c r="D145" s="45">
        <v>9</v>
      </c>
      <c r="E145" s="46">
        <v>1110100000</v>
      </c>
      <c r="F145" s="46" t="s">
        <v>143</v>
      </c>
      <c r="G145" s="48">
        <f>G146</f>
        <v>5</v>
      </c>
    </row>
    <row r="146" spans="1:7" ht="39" customHeight="1" x14ac:dyDescent="0.2">
      <c r="A146" s="49" t="s">
        <v>212</v>
      </c>
      <c r="B146" s="24">
        <v>650</v>
      </c>
      <c r="C146" s="45">
        <v>3</v>
      </c>
      <c r="D146" s="45">
        <v>9</v>
      </c>
      <c r="E146" s="46">
        <v>1110199990</v>
      </c>
      <c r="F146" s="46" t="s">
        <v>115</v>
      </c>
      <c r="G146" s="48">
        <f>G147</f>
        <v>5</v>
      </c>
    </row>
    <row r="147" spans="1:7" ht="39" customHeight="1" x14ac:dyDescent="0.2">
      <c r="A147" s="50" t="s">
        <v>285</v>
      </c>
      <c r="B147" s="24">
        <v>650</v>
      </c>
      <c r="C147" s="45">
        <v>3</v>
      </c>
      <c r="D147" s="45">
        <v>9</v>
      </c>
      <c r="E147" s="46" t="s">
        <v>323</v>
      </c>
      <c r="F147" s="46" t="s">
        <v>144</v>
      </c>
      <c r="G147" s="48">
        <f>G148</f>
        <v>5</v>
      </c>
    </row>
    <row r="148" spans="1:7" ht="39" customHeight="1" x14ac:dyDescent="0.2">
      <c r="A148" s="50" t="s">
        <v>145</v>
      </c>
      <c r="B148" s="24">
        <v>650</v>
      </c>
      <c r="C148" s="45">
        <v>3</v>
      </c>
      <c r="D148" s="45">
        <v>9</v>
      </c>
      <c r="E148" s="46">
        <v>1110199990</v>
      </c>
      <c r="F148" s="46" t="s">
        <v>146</v>
      </c>
      <c r="G148" s="48">
        <f>G149</f>
        <v>5</v>
      </c>
    </row>
    <row r="149" spans="1:7" ht="22.5" x14ac:dyDescent="0.2">
      <c r="A149" s="50" t="s">
        <v>135</v>
      </c>
      <c r="B149" s="24">
        <v>650</v>
      </c>
      <c r="C149" s="45">
        <v>3</v>
      </c>
      <c r="D149" s="45">
        <v>9</v>
      </c>
      <c r="E149" s="46">
        <v>1110199990</v>
      </c>
      <c r="F149" s="46">
        <v>244</v>
      </c>
      <c r="G149" s="48">
        <v>5</v>
      </c>
    </row>
    <row r="150" spans="1:7" ht="11.25" customHeight="1" x14ac:dyDescent="0.2">
      <c r="A150" s="49" t="s">
        <v>163</v>
      </c>
      <c r="B150" s="24">
        <v>650</v>
      </c>
      <c r="C150" s="45">
        <v>3</v>
      </c>
      <c r="D150" s="45">
        <v>9</v>
      </c>
      <c r="E150" s="46">
        <v>1120000000</v>
      </c>
      <c r="F150" s="46" t="s">
        <v>143</v>
      </c>
      <c r="G150" s="48">
        <f>G151</f>
        <v>5</v>
      </c>
    </row>
    <row r="151" spans="1:7" ht="24" customHeight="1" x14ac:dyDescent="0.2">
      <c r="A151" s="49" t="s">
        <v>243</v>
      </c>
      <c r="B151" s="24">
        <v>650</v>
      </c>
      <c r="C151" s="45">
        <v>3</v>
      </c>
      <c r="D151" s="45">
        <v>9</v>
      </c>
      <c r="E151" s="46">
        <v>1120200000</v>
      </c>
      <c r="F151" s="46" t="s">
        <v>143</v>
      </c>
      <c r="G151" s="48">
        <f>G152</f>
        <v>5</v>
      </c>
    </row>
    <row r="152" spans="1:7" ht="24" customHeight="1" x14ac:dyDescent="0.2">
      <c r="A152" s="49" t="s">
        <v>212</v>
      </c>
      <c r="B152" s="24">
        <v>650</v>
      </c>
      <c r="C152" s="45">
        <v>3</v>
      </c>
      <c r="D152" s="45">
        <v>9</v>
      </c>
      <c r="E152" s="46">
        <v>1120299990</v>
      </c>
      <c r="F152" s="46" t="s">
        <v>115</v>
      </c>
      <c r="G152" s="48">
        <f>G153</f>
        <v>5</v>
      </c>
    </row>
    <row r="153" spans="1:7" ht="24" customHeight="1" x14ac:dyDescent="0.2">
      <c r="A153" s="50" t="s">
        <v>285</v>
      </c>
      <c r="B153" s="24">
        <v>650</v>
      </c>
      <c r="C153" s="45">
        <v>3</v>
      </c>
      <c r="D153" s="45">
        <v>9</v>
      </c>
      <c r="E153" s="46">
        <v>1120299990</v>
      </c>
      <c r="F153" s="46" t="s">
        <v>144</v>
      </c>
      <c r="G153" s="48">
        <f>G154</f>
        <v>5</v>
      </c>
    </row>
    <row r="154" spans="1:7" ht="24" customHeight="1" x14ac:dyDescent="0.2">
      <c r="A154" s="50" t="s">
        <v>145</v>
      </c>
      <c r="B154" s="24">
        <v>650</v>
      </c>
      <c r="C154" s="45">
        <v>3</v>
      </c>
      <c r="D154" s="45">
        <v>9</v>
      </c>
      <c r="E154" s="46">
        <v>1120299990</v>
      </c>
      <c r="F154" s="46" t="s">
        <v>146</v>
      </c>
      <c r="G154" s="48">
        <f>G155</f>
        <v>5</v>
      </c>
    </row>
    <row r="155" spans="1:7" ht="22.5" x14ac:dyDescent="0.2">
      <c r="A155" s="50" t="s">
        <v>135</v>
      </c>
      <c r="B155" s="24">
        <v>650</v>
      </c>
      <c r="C155" s="45">
        <v>3</v>
      </c>
      <c r="D155" s="45">
        <v>9</v>
      </c>
      <c r="E155" s="46">
        <v>1120299990</v>
      </c>
      <c r="F155" s="46">
        <v>244</v>
      </c>
      <c r="G155" s="48">
        <v>5</v>
      </c>
    </row>
    <row r="156" spans="1:7" ht="24" customHeight="1" x14ac:dyDescent="0.2">
      <c r="A156" s="50" t="s">
        <v>218</v>
      </c>
      <c r="B156" s="24">
        <v>650</v>
      </c>
      <c r="C156" s="45">
        <v>3</v>
      </c>
      <c r="D156" s="45">
        <v>14</v>
      </c>
      <c r="E156" s="46"/>
      <c r="F156" s="46"/>
      <c r="G156" s="48">
        <f>G157</f>
        <v>33.299999999999997</v>
      </c>
    </row>
    <row r="157" spans="1:7" ht="36.75" customHeight="1" x14ac:dyDescent="0.2">
      <c r="A157" s="49" t="s">
        <v>478</v>
      </c>
      <c r="B157" s="24">
        <v>650</v>
      </c>
      <c r="C157" s="45">
        <v>3</v>
      </c>
      <c r="D157" s="45">
        <v>14</v>
      </c>
      <c r="E157" s="46">
        <v>1000000000</v>
      </c>
      <c r="F157" s="46"/>
      <c r="G157" s="48">
        <f>G158</f>
        <v>33.299999999999997</v>
      </c>
    </row>
    <row r="158" spans="1:7" ht="11.25" customHeight="1" x14ac:dyDescent="0.2">
      <c r="A158" s="50" t="s">
        <v>161</v>
      </c>
      <c r="B158" s="24">
        <v>650</v>
      </c>
      <c r="C158" s="45">
        <v>3</v>
      </c>
      <c r="D158" s="45">
        <v>14</v>
      </c>
      <c r="E158" s="46">
        <v>1010000000</v>
      </c>
      <c r="F158" s="46"/>
      <c r="G158" s="48">
        <f>G159</f>
        <v>33.299999999999997</v>
      </c>
    </row>
    <row r="159" spans="1:7" ht="24.75" customHeight="1" x14ac:dyDescent="0.2">
      <c r="A159" s="50" t="s">
        <v>219</v>
      </c>
      <c r="B159" s="24">
        <v>650</v>
      </c>
      <c r="C159" s="45">
        <v>3</v>
      </c>
      <c r="D159" s="45">
        <v>14</v>
      </c>
      <c r="E159" s="46">
        <v>1010300000</v>
      </c>
      <c r="F159" s="46"/>
      <c r="G159" s="48">
        <f>G160+G164+G168</f>
        <v>33.299999999999997</v>
      </c>
    </row>
    <row r="160" spans="1:7" ht="18.75" customHeight="1" x14ac:dyDescent="0.2">
      <c r="A160" s="50" t="s">
        <v>487</v>
      </c>
      <c r="B160" s="24">
        <v>650</v>
      </c>
      <c r="C160" s="45">
        <v>3</v>
      </c>
      <c r="D160" s="45">
        <v>14</v>
      </c>
      <c r="E160" s="46">
        <v>1010382300</v>
      </c>
      <c r="F160" s="46" t="s">
        <v>115</v>
      </c>
      <c r="G160" s="48">
        <f>G161</f>
        <v>23.3</v>
      </c>
    </row>
    <row r="161" spans="1:7" ht="18.75" customHeight="1" x14ac:dyDescent="0.2">
      <c r="A161" s="13" t="s">
        <v>147</v>
      </c>
      <c r="B161" s="24">
        <v>650</v>
      </c>
      <c r="C161" s="45">
        <v>3</v>
      </c>
      <c r="D161" s="45">
        <v>14</v>
      </c>
      <c r="E161" s="46">
        <v>1010382300</v>
      </c>
      <c r="F161" s="46" t="s">
        <v>148</v>
      </c>
      <c r="G161" s="48">
        <f>G162</f>
        <v>23.3</v>
      </c>
    </row>
    <row r="162" spans="1:7" ht="34.5" customHeight="1" x14ac:dyDescent="0.2">
      <c r="A162" s="50" t="s">
        <v>152</v>
      </c>
      <c r="B162" s="24">
        <v>650</v>
      </c>
      <c r="C162" s="45">
        <v>3</v>
      </c>
      <c r="D162" s="45">
        <v>14</v>
      </c>
      <c r="E162" s="46">
        <v>1010382300</v>
      </c>
      <c r="F162" s="46" t="s">
        <v>153</v>
      </c>
      <c r="G162" s="48">
        <f>G163</f>
        <v>23.3</v>
      </c>
    </row>
    <row r="163" spans="1:7" ht="34.5" customHeight="1" x14ac:dyDescent="0.2">
      <c r="A163" s="50" t="s">
        <v>355</v>
      </c>
      <c r="B163" s="24">
        <v>650</v>
      </c>
      <c r="C163" s="45">
        <v>3</v>
      </c>
      <c r="D163" s="45">
        <v>14</v>
      </c>
      <c r="E163" s="46">
        <v>1010382300</v>
      </c>
      <c r="F163" s="46" t="s">
        <v>356</v>
      </c>
      <c r="G163" s="48">
        <v>23.3</v>
      </c>
    </row>
    <row r="164" spans="1:7" ht="28.5" customHeight="1" x14ac:dyDescent="0.2">
      <c r="A164" s="50" t="s">
        <v>220</v>
      </c>
      <c r="B164" s="24">
        <v>650</v>
      </c>
      <c r="C164" s="45">
        <v>3</v>
      </c>
      <c r="D164" s="45">
        <v>14</v>
      </c>
      <c r="E164" s="46" t="s">
        <v>284</v>
      </c>
      <c r="F164" s="46" t="s">
        <v>115</v>
      </c>
      <c r="G164" s="48">
        <f>G165</f>
        <v>0</v>
      </c>
    </row>
    <row r="165" spans="1:7" ht="28.5" customHeight="1" x14ac:dyDescent="0.2">
      <c r="A165" s="50" t="s">
        <v>285</v>
      </c>
      <c r="B165" s="24">
        <v>650</v>
      </c>
      <c r="C165" s="45">
        <v>3</v>
      </c>
      <c r="D165" s="45">
        <v>14</v>
      </c>
      <c r="E165" s="46" t="s">
        <v>284</v>
      </c>
      <c r="F165" s="46" t="s">
        <v>144</v>
      </c>
      <c r="G165" s="48">
        <f>G166</f>
        <v>0</v>
      </c>
    </row>
    <row r="166" spans="1:7" ht="28.5" customHeight="1" x14ac:dyDescent="0.2">
      <c r="A166" s="50" t="s">
        <v>145</v>
      </c>
      <c r="B166" s="24">
        <v>650</v>
      </c>
      <c r="C166" s="45">
        <v>3</v>
      </c>
      <c r="D166" s="45">
        <v>14</v>
      </c>
      <c r="E166" s="46" t="s">
        <v>284</v>
      </c>
      <c r="F166" s="46" t="s">
        <v>146</v>
      </c>
      <c r="G166" s="48">
        <f>G167</f>
        <v>0</v>
      </c>
    </row>
    <row r="167" spans="1:7" ht="27" customHeight="1" x14ac:dyDescent="0.2">
      <c r="A167" s="50" t="s">
        <v>135</v>
      </c>
      <c r="B167" s="24">
        <v>650</v>
      </c>
      <c r="C167" s="45">
        <v>3</v>
      </c>
      <c r="D167" s="45">
        <v>14</v>
      </c>
      <c r="E167" s="46" t="s">
        <v>284</v>
      </c>
      <c r="F167" s="46">
        <v>244</v>
      </c>
      <c r="G167" s="48"/>
    </row>
    <row r="168" spans="1:7" ht="27" customHeight="1" x14ac:dyDescent="0.2">
      <c r="A168" s="50" t="s">
        <v>491</v>
      </c>
      <c r="B168" s="24">
        <v>650</v>
      </c>
      <c r="C168" s="45">
        <v>3</v>
      </c>
      <c r="D168" s="45">
        <v>14</v>
      </c>
      <c r="E168" s="46" t="s">
        <v>338</v>
      </c>
      <c r="F168" s="46"/>
      <c r="G168" s="48">
        <f>G169+G172</f>
        <v>10</v>
      </c>
    </row>
    <row r="169" spans="1:7" ht="36" customHeight="1" x14ac:dyDescent="0.2">
      <c r="A169" s="50" t="s">
        <v>147</v>
      </c>
      <c r="B169" s="24">
        <v>650</v>
      </c>
      <c r="C169" s="45">
        <v>3</v>
      </c>
      <c r="D169" s="45">
        <v>14</v>
      </c>
      <c r="E169" s="46" t="s">
        <v>338</v>
      </c>
      <c r="F169" s="47">
        <v>100</v>
      </c>
      <c r="G169" s="48">
        <f>G170</f>
        <v>5.5</v>
      </c>
    </row>
    <row r="170" spans="1:7" ht="27" customHeight="1" x14ac:dyDescent="0.2">
      <c r="A170" s="50" t="s">
        <v>152</v>
      </c>
      <c r="B170" s="24">
        <v>650</v>
      </c>
      <c r="C170" s="45">
        <v>3</v>
      </c>
      <c r="D170" s="45">
        <v>14</v>
      </c>
      <c r="E170" s="46" t="s">
        <v>338</v>
      </c>
      <c r="F170" s="47">
        <v>120</v>
      </c>
      <c r="G170" s="48">
        <f>G171</f>
        <v>5.5</v>
      </c>
    </row>
    <row r="171" spans="1:7" ht="42" customHeight="1" x14ac:dyDescent="0.2">
      <c r="A171" s="50" t="s">
        <v>355</v>
      </c>
      <c r="B171" s="24">
        <v>650</v>
      </c>
      <c r="C171" s="45">
        <v>3</v>
      </c>
      <c r="D171" s="45">
        <v>14</v>
      </c>
      <c r="E171" s="46" t="s">
        <v>338</v>
      </c>
      <c r="F171" s="46" t="s">
        <v>356</v>
      </c>
      <c r="G171" s="48">
        <v>5.5</v>
      </c>
    </row>
    <row r="172" spans="1:7" ht="27" customHeight="1" x14ac:dyDescent="0.2">
      <c r="A172" s="50" t="s">
        <v>285</v>
      </c>
      <c r="B172" s="24">
        <v>650</v>
      </c>
      <c r="C172" s="45">
        <v>3</v>
      </c>
      <c r="D172" s="45">
        <v>14</v>
      </c>
      <c r="E172" s="46" t="s">
        <v>338</v>
      </c>
      <c r="F172" s="46" t="s">
        <v>144</v>
      </c>
      <c r="G172" s="48">
        <f>G173</f>
        <v>4.5</v>
      </c>
    </row>
    <row r="173" spans="1:7" ht="27" customHeight="1" x14ac:dyDescent="0.2">
      <c r="A173" s="50" t="s">
        <v>145</v>
      </c>
      <c r="B173" s="24">
        <v>650</v>
      </c>
      <c r="C173" s="45">
        <v>3</v>
      </c>
      <c r="D173" s="45">
        <v>14</v>
      </c>
      <c r="E173" s="46" t="s">
        <v>338</v>
      </c>
      <c r="F173" s="46" t="s">
        <v>146</v>
      </c>
      <c r="G173" s="48">
        <f>G174</f>
        <v>4.5</v>
      </c>
    </row>
    <row r="174" spans="1:7" ht="27" customHeight="1" x14ac:dyDescent="0.2">
      <c r="A174" s="50" t="s">
        <v>135</v>
      </c>
      <c r="B174" s="24">
        <v>650</v>
      </c>
      <c r="C174" s="45">
        <v>3</v>
      </c>
      <c r="D174" s="45">
        <v>14</v>
      </c>
      <c r="E174" s="46" t="s">
        <v>338</v>
      </c>
      <c r="F174" s="46">
        <v>244</v>
      </c>
      <c r="G174" s="48">
        <v>4.5</v>
      </c>
    </row>
    <row r="175" spans="1:7" ht="11.25" customHeight="1" x14ac:dyDescent="0.2">
      <c r="A175" s="44" t="s">
        <v>43</v>
      </c>
      <c r="B175" s="24">
        <v>650</v>
      </c>
      <c r="C175" s="45">
        <v>4</v>
      </c>
      <c r="D175" s="45">
        <v>0</v>
      </c>
      <c r="E175" s="46" t="s">
        <v>143</v>
      </c>
      <c r="F175" s="46" t="s">
        <v>143</v>
      </c>
      <c r="G175" s="57">
        <f>G206+G176+G198+G214</f>
        <v>2915</v>
      </c>
    </row>
    <row r="176" spans="1:7" ht="11.25" customHeight="1" x14ac:dyDescent="0.2">
      <c r="A176" s="44" t="s">
        <v>339</v>
      </c>
      <c r="B176" s="24">
        <v>650</v>
      </c>
      <c r="C176" s="45">
        <v>4</v>
      </c>
      <c r="D176" s="45">
        <v>1</v>
      </c>
      <c r="E176" s="46"/>
      <c r="F176" s="47"/>
      <c r="G176" s="57">
        <f>G177</f>
        <v>347</v>
      </c>
    </row>
    <row r="177" spans="1:7" ht="22.5" customHeight="1" x14ac:dyDescent="0.2">
      <c r="A177" s="44" t="s">
        <v>482</v>
      </c>
      <c r="B177" s="24">
        <v>650</v>
      </c>
      <c r="C177" s="45">
        <v>4</v>
      </c>
      <c r="D177" s="45">
        <v>1</v>
      </c>
      <c r="E177" s="46" t="s">
        <v>287</v>
      </c>
      <c r="F177" s="47"/>
      <c r="G177" s="57">
        <f>G178</f>
        <v>347</v>
      </c>
    </row>
    <row r="178" spans="1:7" ht="11.25" customHeight="1" x14ac:dyDescent="0.2">
      <c r="A178" s="44" t="s">
        <v>237</v>
      </c>
      <c r="B178" s="24">
        <v>650</v>
      </c>
      <c r="C178" s="45">
        <v>4</v>
      </c>
      <c r="D178" s="45">
        <v>1</v>
      </c>
      <c r="E178" s="46" t="s">
        <v>288</v>
      </c>
      <c r="F178" s="47"/>
      <c r="G178" s="57">
        <f>G179</f>
        <v>347</v>
      </c>
    </row>
    <row r="179" spans="1:7" ht="22.5" customHeight="1" x14ac:dyDescent="0.2">
      <c r="A179" s="44" t="s">
        <v>238</v>
      </c>
      <c r="B179" s="24">
        <v>650</v>
      </c>
      <c r="C179" s="45">
        <v>4</v>
      </c>
      <c r="D179" s="45">
        <v>1</v>
      </c>
      <c r="E179" s="46" t="s">
        <v>289</v>
      </c>
      <c r="F179" s="47"/>
      <c r="G179" s="57">
        <f>G180+G188+G193</f>
        <v>347</v>
      </c>
    </row>
    <row r="180" spans="1:7" ht="11.25" customHeight="1" x14ac:dyDescent="0.2">
      <c r="A180" s="50" t="s">
        <v>340</v>
      </c>
      <c r="B180" s="24">
        <v>650</v>
      </c>
      <c r="C180" s="45">
        <v>4</v>
      </c>
      <c r="D180" s="45">
        <v>1</v>
      </c>
      <c r="E180" s="46" t="s">
        <v>341</v>
      </c>
      <c r="F180" s="47"/>
      <c r="G180" s="48">
        <f>G181+G185</f>
        <v>310</v>
      </c>
    </row>
    <row r="181" spans="1:7" ht="45" customHeight="1" x14ac:dyDescent="0.2">
      <c r="A181" s="50" t="s">
        <v>147</v>
      </c>
      <c r="B181" s="24">
        <v>650</v>
      </c>
      <c r="C181" s="45">
        <v>4</v>
      </c>
      <c r="D181" s="45">
        <v>1</v>
      </c>
      <c r="E181" s="46" t="s">
        <v>341</v>
      </c>
      <c r="F181" s="47">
        <v>100</v>
      </c>
      <c r="G181" s="48">
        <f>G182</f>
        <v>300</v>
      </c>
    </row>
    <row r="182" spans="1:7" x14ac:dyDescent="0.2">
      <c r="A182" s="50" t="s">
        <v>149</v>
      </c>
      <c r="B182" s="24">
        <v>650</v>
      </c>
      <c r="C182" s="45">
        <v>4</v>
      </c>
      <c r="D182" s="45">
        <v>1</v>
      </c>
      <c r="E182" s="46" t="s">
        <v>341</v>
      </c>
      <c r="F182" s="47">
        <v>110</v>
      </c>
      <c r="G182" s="48">
        <f>G183+G184</f>
        <v>300</v>
      </c>
    </row>
    <row r="183" spans="1:7" x14ac:dyDescent="0.2">
      <c r="A183" s="50" t="s">
        <v>252</v>
      </c>
      <c r="B183" s="24">
        <v>650</v>
      </c>
      <c r="C183" s="45">
        <v>4</v>
      </c>
      <c r="D183" s="45">
        <v>1</v>
      </c>
      <c r="E183" s="46" t="s">
        <v>341</v>
      </c>
      <c r="F183" s="46" t="s">
        <v>357</v>
      </c>
      <c r="G183" s="48">
        <v>230</v>
      </c>
    </row>
    <row r="184" spans="1:7" ht="33.75" x14ac:dyDescent="0.2">
      <c r="A184" s="50" t="s">
        <v>253</v>
      </c>
      <c r="B184" s="24">
        <v>650</v>
      </c>
      <c r="C184" s="45">
        <v>4</v>
      </c>
      <c r="D184" s="45">
        <v>1</v>
      </c>
      <c r="E184" s="46" t="s">
        <v>341</v>
      </c>
      <c r="F184" s="46" t="s">
        <v>358</v>
      </c>
      <c r="G184" s="48">
        <v>70</v>
      </c>
    </row>
    <row r="185" spans="1:7" ht="22.5" customHeight="1" x14ac:dyDescent="0.2">
      <c r="A185" s="50" t="s">
        <v>285</v>
      </c>
      <c r="B185" s="24">
        <v>650</v>
      </c>
      <c r="C185" s="45">
        <v>4</v>
      </c>
      <c r="D185" s="45">
        <v>1</v>
      </c>
      <c r="E185" s="46" t="s">
        <v>341</v>
      </c>
      <c r="F185" s="47">
        <v>200</v>
      </c>
      <c r="G185" s="48">
        <f>G186</f>
        <v>10</v>
      </c>
    </row>
    <row r="186" spans="1:7" ht="22.5" customHeight="1" x14ac:dyDescent="0.2">
      <c r="A186" s="50" t="s">
        <v>145</v>
      </c>
      <c r="B186" s="24">
        <v>650</v>
      </c>
      <c r="C186" s="45">
        <v>4</v>
      </c>
      <c r="D186" s="45">
        <v>1</v>
      </c>
      <c r="E186" s="46" t="s">
        <v>341</v>
      </c>
      <c r="F186" s="47">
        <v>240</v>
      </c>
      <c r="G186" s="48">
        <f>G187</f>
        <v>10</v>
      </c>
    </row>
    <row r="187" spans="1:7" ht="22.5" x14ac:dyDescent="0.2">
      <c r="A187" s="50" t="s">
        <v>135</v>
      </c>
      <c r="B187" s="24">
        <v>650</v>
      </c>
      <c r="C187" s="45">
        <v>4</v>
      </c>
      <c r="D187" s="45">
        <v>1</v>
      </c>
      <c r="E187" s="46" t="s">
        <v>341</v>
      </c>
      <c r="F187" s="46" t="s">
        <v>359</v>
      </c>
      <c r="G187" s="48">
        <v>10</v>
      </c>
    </row>
    <row r="188" spans="1:7" ht="33.75" customHeight="1" x14ac:dyDescent="0.2">
      <c r="A188" s="13" t="s">
        <v>248</v>
      </c>
      <c r="B188" s="24">
        <v>650</v>
      </c>
      <c r="C188" s="45">
        <v>4</v>
      </c>
      <c r="D188" s="45">
        <v>1</v>
      </c>
      <c r="E188" s="46" t="s">
        <v>290</v>
      </c>
      <c r="F188" s="47"/>
      <c r="G188" s="48">
        <f t="shared" ref="G188:G189" si="6">G189</f>
        <v>27</v>
      </c>
    </row>
    <row r="189" spans="1:7" ht="45" customHeight="1" x14ac:dyDescent="0.2">
      <c r="A189" s="50" t="s">
        <v>147</v>
      </c>
      <c r="B189" s="24">
        <v>650</v>
      </c>
      <c r="C189" s="45">
        <v>4</v>
      </c>
      <c r="D189" s="45">
        <v>1</v>
      </c>
      <c r="E189" s="46" t="s">
        <v>290</v>
      </c>
      <c r="F189" s="47">
        <v>100</v>
      </c>
      <c r="G189" s="48">
        <f t="shared" si="6"/>
        <v>27</v>
      </c>
    </row>
    <row r="190" spans="1:7" x14ac:dyDescent="0.2">
      <c r="A190" s="49" t="s">
        <v>149</v>
      </c>
      <c r="B190" s="24">
        <v>650</v>
      </c>
      <c r="C190" s="45">
        <v>4</v>
      </c>
      <c r="D190" s="45">
        <v>1</v>
      </c>
      <c r="E190" s="46" t="s">
        <v>290</v>
      </c>
      <c r="F190" s="46" t="s">
        <v>150</v>
      </c>
      <c r="G190" s="48">
        <f>G191+G192</f>
        <v>27</v>
      </c>
    </row>
    <row r="191" spans="1:7" x14ac:dyDescent="0.2">
      <c r="A191" s="50" t="s">
        <v>252</v>
      </c>
      <c r="B191" s="24">
        <v>650</v>
      </c>
      <c r="C191" s="45">
        <v>4</v>
      </c>
      <c r="D191" s="45">
        <v>1</v>
      </c>
      <c r="E191" s="46" t="s">
        <v>290</v>
      </c>
      <c r="F191" s="46">
        <v>111</v>
      </c>
      <c r="G191" s="48">
        <v>20.5</v>
      </c>
    </row>
    <row r="192" spans="1:7" ht="33.75" x14ac:dyDescent="0.2">
      <c r="A192" s="50" t="s">
        <v>253</v>
      </c>
      <c r="B192" s="24">
        <v>650</v>
      </c>
      <c r="C192" s="45">
        <v>4</v>
      </c>
      <c r="D192" s="45">
        <v>1</v>
      </c>
      <c r="E192" s="46" t="s">
        <v>290</v>
      </c>
      <c r="F192" s="46">
        <v>119</v>
      </c>
      <c r="G192" s="93">
        <v>6.5</v>
      </c>
    </row>
    <row r="193" spans="1:7" ht="33.75" customHeight="1" x14ac:dyDescent="0.2">
      <c r="A193" s="50" t="s">
        <v>342</v>
      </c>
      <c r="B193" s="24">
        <v>650</v>
      </c>
      <c r="C193" s="45">
        <v>4</v>
      </c>
      <c r="D193" s="45">
        <v>1</v>
      </c>
      <c r="E193" s="46" t="s">
        <v>343</v>
      </c>
      <c r="F193" s="47"/>
      <c r="G193" s="48">
        <f>G194</f>
        <v>10</v>
      </c>
    </row>
    <row r="194" spans="1:7" ht="45" customHeight="1" x14ac:dyDescent="0.2">
      <c r="A194" s="50" t="s">
        <v>147</v>
      </c>
      <c r="B194" s="24">
        <v>650</v>
      </c>
      <c r="C194" s="45">
        <v>4</v>
      </c>
      <c r="D194" s="45">
        <v>1</v>
      </c>
      <c r="E194" s="46" t="s">
        <v>343</v>
      </c>
      <c r="F194" s="47">
        <v>100</v>
      </c>
      <c r="G194" s="48">
        <f>G195</f>
        <v>10</v>
      </c>
    </row>
    <row r="195" spans="1:7" x14ac:dyDescent="0.2">
      <c r="A195" s="50" t="s">
        <v>149</v>
      </c>
      <c r="B195" s="24">
        <v>650</v>
      </c>
      <c r="C195" s="45">
        <v>4</v>
      </c>
      <c r="D195" s="45">
        <v>1</v>
      </c>
      <c r="E195" s="46" t="s">
        <v>343</v>
      </c>
      <c r="F195" s="47">
        <v>110</v>
      </c>
      <c r="G195" s="48">
        <f>G196+G197</f>
        <v>10</v>
      </c>
    </row>
    <row r="196" spans="1:7" x14ac:dyDescent="0.2">
      <c r="A196" s="50" t="s">
        <v>252</v>
      </c>
      <c r="B196" s="24">
        <v>650</v>
      </c>
      <c r="C196" s="45">
        <v>4</v>
      </c>
      <c r="D196" s="45">
        <v>1</v>
      </c>
      <c r="E196" s="46" t="s">
        <v>343</v>
      </c>
      <c r="F196" s="46">
        <v>111</v>
      </c>
      <c r="G196" s="48">
        <v>7.5</v>
      </c>
    </row>
    <row r="197" spans="1:7" ht="33.75" x14ac:dyDescent="0.2">
      <c r="A197" s="50" t="s">
        <v>253</v>
      </c>
      <c r="B197" s="24">
        <v>650</v>
      </c>
      <c r="C197" s="45"/>
      <c r="D197" s="45"/>
      <c r="E197" s="46" t="s">
        <v>343</v>
      </c>
      <c r="F197" s="94">
        <v>119</v>
      </c>
      <c r="G197" s="93">
        <v>2.5</v>
      </c>
    </row>
    <row r="198" spans="1:7" x14ac:dyDescent="0.2">
      <c r="A198" s="50" t="s">
        <v>412</v>
      </c>
      <c r="B198" s="24">
        <v>650</v>
      </c>
      <c r="C198" s="45">
        <v>4</v>
      </c>
      <c r="D198" s="45">
        <v>9</v>
      </c>
      <c r="E198" s="46"/>
      <c r="F198" s="94"/>
      <c r="G198" s="93">
        <f t="shared" ref="G198:G204" si="7">G199</f>
        <v>1955</v>
      </c>
    </row>
    <row r="199" spans="1:7" ht="22.5" x14ac:dyDescent="0.2">
      <c r="A199" s="50" t="s">
        <v>404</v>
      </c>
      <c r="B199" s="24">
        <v>650</v>
      </c>
      <c r="C199" s="45">
        <v>4</v>
      </c>
      <c r="D199" s="45">
        <v>9</v>
      </c>
      <c r="E199" s="65">
        <v>1500000000</v>
      </c>
      <c r="F199" s="47"/>
      <c r="G199" s="48">
        <f t="shared" si="7"/>
        <v>1955</v>
      </c>
    </row>
    <row r="200" spans="1:7" x14ac:dyDescent="0.2">
      <c r="A200" s="50" t="s">
        <v>405</v>
      </c>
      <c r="B200" s="24">
        <v>650</v>
      </c>
      <c r="C200" s="45">
        <v>4</v>
      </c>
      <c r="D200" s="45">
        <v>9</v>
      </c>
      <c r="E200" s="65">
        <v>1540000000</v>
      </c>
      <c r="F200" s="47"/>
      <c r="G200" s="48">
        <f t="shared" si="7"/>
        <v>1955</v>
      </c>
    </row>
    <row r="201" spans="1:7" ht="22.5" x14ac:dyDescent="0.2">
      <c r="A201" s="50" t="s">
        <v>406</v>
      </c>
      <c r="B201" s="24">
        <v>650</v>
      </c>
      <c r="C201" s="45">
        <v>4</v>
      </c>
      <c r="D201" s="45">
        <v>9</v>
      </c>
      <c r="E201" s="65">
        <v>1540200000</v>
      </c>
      <c r="F201" s="47"/>
      <c r="G201" s="48">
        <f t="shared" si="7"/>
        <v>1955</v>
      </c>
    </row>
    <row r="202" spans="1:7" ht="22.5" x14ac:dyDescent="0.2">
      <c r="A202" s="50" t="s">
        <v>212</v>
      </c>
      <c r="B202" s="24">
        <v>650</v>
      </c>
      <c r="C202" s="45">
        <v>4</v>
      </c>
      <c r="D202" s="45">
        <v>9</v>
      </c>
      <c r="E202" s="65">
        <v>1540299990</v>
      </c>
      <c r="F202" s="47">
        <v>0</v>
      </c>
      <c r="G202" s="48">
        <f t="shared" si="7"/>
        <v>1955</v>
      </c>
    </row>
    <row r="203" spans="1:7" ht="22.5" x14ac:dyDescent="0.2">
      <c r="A203" s="50" t="s">
        <v>285</v>
      </c>
      <c r="B203" s="24">
        <v>650</v>
      </c>
      <c r="C203" s="45">
        <v>4</v>
      </c>
      <c r="D203" s="45">
        <v>9</v>
      </c>
      <c r="E203" s="65">
        <v>1540299990</v>
      </c>
      <c r="F203" s="47">
        <v>200</v>
      </c>
      <c r="G203" s="48">
        <f t="shared" si="7"/>
        <v>1955</v>
      </c>
    </row>
    <row r="204" spans="1:7" ht="22.5" x14ac:dyDescent="0.2">
      <c r="A204" s="50" t="s">
        <v>145</v>
      </c>
      <c r="B204" s="24">
        <v>650</v>
      </c>
      <c r="C204" s="45">
        <v>4</v>
      </c>
      <c r="D204" s="45">
        <v>9</v>
      </c>
      <c r="E204" s="65">
        <v>1540299990</v>
      </c>
      <c r="F204" s="47">
        <v>240</v>
      </c>
      <c r="G204" s="48">
        <f t="shared" si="7"/>
        <v>1955</v>
      </c>
    </row>
    <row r="205" spans="1:7" ht="22.5" x14ac:dyDescent="0.2">
      <c r="A205" s="50" t="s">
        <v>135</v>
      </c>
      <c r="B205" s="24">
        <v>650</v>
      </c>
      <c r="C205" s="45">
        <v>4</v>
      </c>
      <c r="D205" s="45">
        <v>9</v>
      </c>
      <c r="E205" s="65">
        <v>1540299990</v>
      </c>
      <c r="F205" s="47">
        <v>244</v>
      </c>
      <c r="G205" s="48">
        <v>1955</v>
      </c>
    </row>
    <row r="206" spans="1:7" ht="11.25" customHeight="1" x14ac:dyDescent="0.2">
      <c r="A206" s="44" t="s">
        <v>44</v>
      </c>
      <c r="B206" s="24">
        <v>650</v>
      </c>
      <c r="C206" s="45">
        <v>4</v>
      </c>
      <c r="D206" s="45">
        <v>10</v>
      </c>
      <c r="E206" s="46" t="s">
        <v>143</v>
      </c>
      <c r="F206" s="46" t="s">
        <v>143</v>
      </c>
      <c r="G206" s="48">
        <f t="shared" ref="G206:G209" si="8">G207</f>
        <v>444</v>
      </c>
    </row>
    <row r="207" spans="1:7" ht="22.5" customHeight="1" x14ac:dyDescent="0.2">
      <c r="A207" s="49" t="s">
        <v>483</v>
      </c>
      <c r="B207" s="24">
        <v>650</v>
      </c>
      <c r="C207" s="45">
        <v>4</v>
      </c>
      <c r="D207" s="45">
        <v>10</v>
      </c>
      <c r="E207" s="46">
        <v>1400000000</v>
      </c>
      <c r="F207" s="46" t="s">
        <v>143</v>
      </c>
      <c r="G207" s="48">
        <f t="shared" si="8"/>
        <v>444</v>
      </c>
    </row>
    <row r="208" spans="1:7" ht="40.5" customHeight="1" x14ac:dyDescent="0.2">
      <c r="A208" s="49" t="s">
        <v>268</v>
      </c>
      <c r="B208" s="24">
        <v>650</v>
      </c>
      <c r="C208" s="45">
        <v>4</v>
      </c>
      <c r="D208" s="45">
        <v>10</v>
      </c>
      <c r="E208" s="46">
        <v>1410000000</v>
      </c>
      <c r="F208" s="46" t="s">
        <v>143</v>
      </c>
      <c r="G208" s="48">
        <f t="shared" si="8"/>
        <v>444</v>
      </c>
    </row>
    <row r="209" spans="1:7" ht="32.25" customHeight="1" x14ac:dyDescent="0.2">
      <c r="A209" s="49" t="s">
        <v>267</v>
      </c>
      <c r="B209" s="24">
        <v>650</v>
      </c>
      <c r="C209" s="45">
        <v>4</v>
      </c>
      <c r="D209" s="45">
        <v>10</v>
      </c>
      <c r="E209" s="46">
        <v>1410100000</v>
      </c>
      <c r="F209" s="46" t="s">
        <v>143</v>
      </c>
      <c r="G209" s="48">
        <f t="shared" si="8"/>
        <v>444</v>
      </c>
    </row>
    <row r="210" spans="1:7" ht="32.25" customHeight="1" x14ac:dyDescent="0.2">
      <c r="A210" s="49" t="s">
        <v>139</v>
      </c>
      <c r="B210" s="24">
        <v>650</v>
      </c>
      <c r="C210" s="45">
        <v>4</v>
      </c>
      <c r="D210" s="45">
        <v>10</v>
      </c>
      <c r="E210" s="46">
        <v>1410120070</v>
      </c>
      <c r="F210" s="46" t="s">
        <v>115</v>
      </c>
      <c r="G210" s="48">
        <f>G211</f>
        <v>444</v>
      </c>
    </row>
    <row r="211" spans="1:7" ht="32.25" customHeight="1" x14ac:dyDescent="0.2">
      <c r="A211" s="50" t="s">
        <v>285</v>
      </c>
      <c r="B211" s="24">
        <v>650</v>
      </c>
      <c r="C211" s="45">
        <v>4</v>
      </c>
      <c r="D211" s="45">
        <v>10</v>
      </c>
      <c r="E211" s="46">
        <v>1410120070</v>
      </c>
      <c r="F211" s="46" t="s">
        <v>144</v>
      </c>
      <c r="G211" s="48">
        <f>G212</f>
        <v>444</v>
      </c>
    </row>
    <row r="212" spans="1:7" ht="32.25" customHeight="1" x14ac:dyDescent="0.2">
      <c r="A212" s="50" t="s">
        <v>145</v>
      </c>
      <c r="B212" s="24">
        <v>650</v>
      </c>
      <c r="C212" s="45">
        <v>4</v>
      </c>
      <c r="D212" s="45">
        <v>10</v>
      </c>
      <c r="E212" s="46">
        <v>1410120070</v>
      </c>
      <c r="F212" s="46" t="s">
        <v>146</v>
      </c>
      <c r="G212" s="48">
        <f>G213</f>
        <v>444</v>
      </c>
    </row>
    <row r="213" spans="1:7" ht="22.5" x14ac:dyDescent="0.2">
      <c r="A213" s="50" t="s">
        <v>135</v>
      </c>
      <c r="B213" s="24">
        <v>650</v>
      </c>
      <c r="C213" s="45">
        <v>4</v>
      </c>
      <c r="D213" s="45">
        <v>10</v>
      </c>
      <c r="E213" s="46">
        <v>1410120070</v>
      </c>
      <c r="F213" s="46">
        <v>244</v>
      </c>
      <c r="G213" s="48">
        <v>444</v>
      </c>
    </row>
    <row r="214" spans="1:7" x14ac:dyDescent="0.2">
      <c r="A214" s="50" t="s">
        <v>476</v>
      </c>
      <c r="B214" s="24">
        <v>650</v>
      </c>
      <c r="C214" s="45">
        <v>4</v>
      </c>
      <c r="D214" s="45">
        <v>12</v>
      </c>
      <c r="E214" s="46"/>
      <c r="F214" s="47"/>
      <c r="G214" s="48">
        <f>G215</f>
        <v>169</v>
      </c>
    </row>
    <row r="215" spans="1:7" ht="45" x14ac:dyDescent="0.2">
      <c r="A215" s="50" t="s">
        <v>239</v>
      </c>
      <c r="B215" s="24">
        <v>650</v>
      </c>
      <c r="C215" s="45">
        <v>4</v>
      </c>
      <c r="D215" s="45">
        <v>12</v>
      </c>
      <c r="E215" s="46">
        <v>1810189020</v>
      </c>
      <c r="F215" s="47"/>
      <c r="G215" s="48">
        <f>G216</f>
        <v>169</v>
      </c>
    </row>
    <row r="216" spans="1:7" x14ac:dyDescent="0.2">
      <c r="A216" s="50" t="s">
        <v>164</v>
      </c>
      <c r="B216" s="24">
        <v>650</v>
      </c>
      <c r="C216" s="45">
        <v>4</v>
      </c>
      <c r="D216" s="45">
        <v>12</v>
      </c>
      <c r="E216" s="46">
        <v>1810189020</v>
      </c>
      <c r="F216" s="47">
        <v>500</v>
      </c>
      <c r="G216" s="48">
        <f>G217</f>
        <v>169</v>
      </c>
    </row>
    <row r="217" spans="1:7" x14ac:dyDescent="0.2">
      <c r="A217" s="50" t="s">
        <v>142</v>
      </c>
      <c r="B217" s="24">
        <v>650</v>
      </c>
      <c r="C217" s="45">
        <v>4</v>
      </c>
      <c r="D217" s="45">
        <v>12</v>
      </c>
      <c r="E217" s="46">
        <v>1810189020</v>
      </c>
      <c r="F217" s="47">
        <v>540</v>
      </c>
      <c r="G217" s="48">
        <f>169</f>
        <v>169</v>
      </c>
    </row>
    <row r="218" spans="1:7" ht="11.25" customHeight="1" x14ac:dyDescent="0.2">
      <c r="A218" s="44" t="s">
        <v>45</v>
      </c>
      <c r="B218" s="24">
        <v>650</v>
      </c>
      <c r="C218" s="45">
        <v>5</v>
      </c>
      <c r="D218" s="45">
        <v>0</v>
      </c>
      <c r="E218" s="46" t="s">
        <v>143</v>
      </c>
      <c r="F218" s="46" t="s">
        <v>143</v>
      </c>
      <c r="G218" s="48">
        <f>G219+G230+G258</f>
        <v>5453.6</v>
      </c>
    </row>
    <row r="219" spans="1:7" ht="11.25" customHeight="1" x14ac:dyDescent="0.2">
      <c r="A219" s="44" t="s">
        <v>140</v>
      </c>
      <c r="B219" s="24">
        <v>650</v>
      </c>
      <c r="C219" s="45">
        <v>5</v>
      </c>
      <c r="D219" s="45">
        <v>1</v>
      </c>
      <c r="E219" s="46" t="s">
        <v>143</v>
      </c>
      <c r="F219" s="46" t="s">
        <v>143</v>
      </c>
      <c r="G219" s="48">
        <f>G220</f>
        <v>440</v>
      </c>
    </row>
    <row r="220" spans="1:7" ht="41.25" customHeight="1" x14ac:dyDescent="0.2">
      <c r="A220" s="49" t="s">
        <v>344</v>
      </c>
      <c r="B220" s="24">
        <v>650</v>
      </c>
      <c r="C220" s="45">
        <v>5</v>
      </c>
      <c r="D220" s="45">
        <v>1</v>
      </c>
      <c r="E220" s="46" t="s">
        <v>303</v>
      </c>
      <c r="F220" s="46" t="s">
        <v>143</v>
      </c>
      <c r="G220" s="48">
        <f>G221</f>
        <v>440</v>
      </c>
    </row>
    <row r="221" spans="1:7" ht="26.25" customHeight="1" x14ac:dyDescent="0.2">
      <c r="A221" s="49" t="s">
        <v>159</v>
      </c>
      <c r="B221" s="24">
        <v>650</v>
      </c>
      <c r="C221" s="45">
        <v>5</v>
      </c>
      <c r="D221" s="45">
        <v>1</v>
      </c>
      <c r="E221" s="46" t="s">
        <v>307</v>
      </c>
      <c r="F221" s="46" t="s">
        <v>143</v>
      </c>
      <c r="G221" s="48">
        <f>G222</f>
        <v>440</v>
      </c>
    </row>
    <row r="222" spans="1:7" ht="24" customHeight="1" x14ac:dyDescent="0.2">
      <c r="A222" s="49" t="s">
        <v>233</v>
      </c>
      <c r="B222" s="24">
        <v>650</v>
      </c>
      <c r="C222" s="45">
        <v>5</v>
      </c>
      <c r="D222" s="45">
        <v>1</v>
      </c>
      <c r="E222" s="46" t="s">
        <v>308</v>
      </c>
      <c r="F222" s="46"/>
      <c r="G222" s="48">
        <f>G223+G226</f>
        <v>440</v>
      </c>
    </row>
    <row r="223" spans="1:7" ht="23.25" customHeight="1" x14ac:dyDescent="0.2">
      <c r="A223" s="49" t="s">
        <v>234</v>
      </c>
      <c r="B223" s="24">
        <v>650</v>
      </c>
      <c r="C223" s="45">
        <v>5</v>
      </c>
      <c r="D223" s="45">
        <v>1</v>
      </c>
      <c r="E223" s="46" t="s">
        <v>309</v>
      </c>
      <c r="F223" s="46" t="s">
        <v>115</v>
      </c>
      <c r="G223" s="48">
        <f>G224</f>
        <v>166</v>
      </c>
    </row>
    <row r="224" spans="1:7" ht="23.25" customHeight="1" x14ac:dyDescent="0.2">
      <c r="A224" s="49" t="s">
        <v>236</v>
      </c>
      <c r="B224" s="24">
        <v>650</v>
      </c>
      <c r="C224" s="45">
        <v>5</v>
      </c>
      <c r="D224" s="45">
        <v>1</v>
      </c>
      <c r="E224" s="46" t="s">
        <v>309</v>
      </c>
      <c r="F224" s="46" t="s">
        <v>319</v>
      </c>
      <c r="G224" s="48">
        <f>G225</f>
        <v>166</v>
      </c>
    </row>
    <row r="225" spans="1:7" ht="23.25" customHeight="1" x14ac:dyDescent="0.2">
      <c r="A225" s="49" t="s">
        <v>235</v>
      </c>
      <c r="B225" s="24">
        <v>650</v>
      </c>
      <c r="C225" s="45">
        <v>5</v>
      </c>
      <c r="D225" s="45">
        <v>1</v>
      </c>
      <c r="E225" s="46" t="s">
        <v>309</v>
      </c>
      <c r="F225" s="46">
        <v>630</v>
      </c>
      <c r="G225" s="48">
        <v>166</v>
      </c>
    </row>
    <row r="226" spans="1:7" ht="23.25" customHeight="1" x14ac:dyDescent="0.2">
      <c r="A226" s="49" t="s">
        <v>212</v>
      </c>
      <c r="B226" s="24">
        <v>650</v>
      </c>
      <c r="C226" s="45">
        <v>5</v>
      </c>
      <c r="D226" s="45">
        <v>1</v>
      </c>
      <c r="E226" s="46" t="s">
        <v>310</v>
      </c>
      <c r="F226" s="46" t="s">
        <v>115</v>
      </c>
      <c r="G226" s="48">
        <f>G227</f>
        <v>274</v>
      </c>
    </row>
    <row r="227" spans="1:7" ht="23.25" customHeight="1" x14ac:dyDescent="0.2">
      <c r="A227" s="50" t="s">
        <v>285</v>
      </c>
      <c r="B227" s="24">
        <v>650</v>
      </c>
      <c r="C227" s="45">
        <v>5</v>
      </c>
      <c r="D227" s="45">
        <v>1</v>
      </c>
      <c r="E227" s="46" t="s">
        <v>310</v>
      </c>
      <c r="F227" s="46" t="s">
        <v>144</v>
      </c>
      <c r="G227" s="48">
        <f>G228</f>
        <v>274</v>
      </c>
    </row>
    <row r="228" spans="1:7" ht="23.25" customHeight="1" x14ac:dyDescent="0.2">
      <c r="A228" s="50" t="s">
        <v>145</v>
      </c>
      <c r="B228" s="24">
        <v>650</v>
      </c>
      <c r="C228" s="45">
        <v>5</v>
      </c>
      <c r="D228" s="45">
        <v>1</v>
      </c>
      <c r="E228" s="46" t="s">
        <v>310</v>
      </c>
      <c r="F228" s="46" t="s">
        <v>146</v>
      </c>
      <c r="G228" s="48">
        <f>G229</f>
        <v>274</v>
      </c>
    </row>
    <row r="229" spans="1:7" ht="22.5" x14ac:dyDescent="0.2">
      <c r="A229" s="50" t="s">
        <v>135</v>
      </c>
      <c r="B229" s="24">
        <v>650</v>
      </c>
      <c r="C229" s="45">
        <v>5</v>
      </c>
      <c r="D229" s="45">
        <v>1</v>
      </c>
      <c r="E229" s="46" t="s">
        <v>310</v>
      </c>
      <c r="F229" s="46">
        <v>244</v>
      </c>
      <c r="G229" s="48">
        <v>274</v>
      </c>
    </row>
    <row r="230" spans="1:7" ht="11.25" customHeight="1" x14ac:dyDescent="0.2">
      <c r="A230" s="44" t="s">
        <v>118</v>
      </c>
      <c r="B230" s="24">
        <v>650</v>
      </c>
      <c r="C230" s="45">
        <v>5</v>
      </c>
      <c r="D230" s="45">
        <v>2</v>
      </c>
      <c r="E230" s="46" t="s">
        <v>143</v>
      </c>
      <c r="F230" s="46" t="s">
        <v>143</v>
      </c>
      <c r="G230" s="48">
        <f>G231</f>
        <v>2355.6</v>
      </c>
    </row>
    <row r="231" spans="1:7" ht="33.75" customHeight="1" x14ac:dyDescent="0.2">
      <c r="A231" s="49" t="s">
        <v>344</v>
      </c>
      <c r="B231" s="24">
        <v>650</v>
      </c>
      <c r="C231" s="45">
        <v>5</v>
      </c>
      <c r="D231" s="45">
        <v>2</v>
      </c>
      <c r="E231" s="46" t="s">
        <v>303</v>
      </c>
      <c r="F231" s="46" t="s">
        <v>143</v>
      </c>
      <c r="G231" s="48">
        <f>G232+G246+G252</f>
        <v>2355.6</v>
      </c>
    </row>
    <row r="232" spans="1:7" ht="22.5" customHeight="1" x14ac:dyDescent="0.2">
      <c r="A232" s="49" t="s">
        <v>158</v>
      </c>
      <c r="B232" s="24">
        <v>650</v>
      </c>
      <c r="C232" s="45">
        <v>5</v>
      </c>
      <c r="D232" s="45">
        <v>2</v>
      </c>
      <c r="E232" s="46" t="s">
        <v>304</v>
      </c>
      <c r="F232" s="46" t="s">
        <v>143</v>
      </c>
      <c r="G232" s="48">
        <f>G233</f>
        <v>1975.6</v>
      </c>
    </row>
    <row r="233" spans="1:7" ht="24.75" customHeight="1" x14ac:dyDescent="0.2">
      <c r="A233" s="49" t="s">
        <v>223</v>
      </c>
      <c r="B233" s="24">
        <v>650</v>
      </c>
      <c r="C233" s="45">
        <v>5</v>
      </c>
      <c r="D233" s="45">
        <v>2</v>
      </c>
      <c r="E233" s="46" t="s">
        <v>305</v>
      </c>
      <c r="F233" s="46" t="s">
        <v>143</v>
      </c>
      <c r="G233" s="48">
        <f>G234+G238+G242</f>
        <v>1975.6</v>
      </c>
    </row>
    <row r="234" spans="1:7" ht="45" customHeight="1" x14ac:dyDescent="0.2">
      <c r="A234" s="49" t="s">
        <v>488</v>
      </c>
      <c r="B234" s="24">
        <v>650</v>
      </c>
      <c r="C234" s="45">
        <v>5</v>
      </c>
      <c r="D234" s="45">
        <v>2</v>
      </c>
      <c r="E234" s="46" t="s">
        <v>306</v>
      </c>
      <c r="F234" s="46" t="s">
        <v>115</v>
      </c>
      <c r="G234" s="48">
        <f>G235</f>
        <v>680</v>
      </c>
    </row>
    <row r="235" spans="1:7" ht="45" customHeight="1" x14ac:dyDescent="0.2">
      <c r="A235" s="50" t="s">
        <v>285</v>
      </c>
      <c r="B235" s="24">
        <v>650</v>
      </c>
      <c r="C235" s="45">
        <v>5</v>
      </c>
      <c r="D235" s="45">
        <v>2</v>
      </c>
      <c r="E235" s="46" t="s">
        <v>306</v>
      </c>
      <c r="F235" s="46" t="s">
        <v>144</v>
      </c>
      <c r="G235" s="48">
        <f>G236</f>
        <v>680</v>
      </c>
    </row>
    <row r="236" spans="1:7" ht="45" customHeight="1" x14ac:dyDescent="0.2">
      <c r="A236" s="50" t="s">
        <v>145</v>
      </c>
      <c r="B236" s="24">
        <v>650</v>
      </c>
      <c r="C236" s="45">
        <v>5</v>
      </c>
      <c r="D236" s="45">
        <v>2</v>
      </c>
      <c r="E236" s="46" t="s">
        <v>306</v>
      </c>
      <c r="F236" s="46" t="s">
        <v>146</v>
      </c>
      <c r="G236" s="48">
        <f>G237</f>
        <v>680</v>
      </c>
    </row>
    <row r="237" spans="1:7" ht="27" customHeight="1" x14ac:dyDescent="0.2">
      <c r="A237" s="50" t="s">
        <v>141</v>
      </c>
      <c r="B237" s="24">
        <v>650</v>
      </c>
      <c r="C237" s="45">
        <v>5</v>
      </c>
      <c r="D237" s="45">
        <v>2</v>
      </c>
      <c r="E237" s="46" t="s">
        <v>306</v>
      </c>
      <c r="F237" s="46">
        <v>243</v>
      </c>
      <c r="G237" s="93">
        <v>680</v>
      </c>
    </row>
    <row r="238" spans="1:7" ht="27" customHeight="1" x14ac:dyDescent="0.2">
      <c r="A238" s="50" t="s">
        <v>212</v>
      </c>
      <c r="B238" s="24">
        <v>650</v>
      </c>
      <c r="C238" s="45">
        <v>5</v>
      </c>
      <c r="D238" s="45">
        <v>2</v>
      </c>
      <c r="E238" s="46" t="s">
        <v>345</v>
      </c>
      <c r="F238" s="46"/>
      <c r="G238" s="48">
        <f>G239</f>
        <v>1259.5999999999999</v>
      </c>
    </row>
    <row r="239" spans="1:7" ht="27" customHeight="1" x14ac:dyDescent="0.2">
      <c r="A239" s="50" t="s">
        <v>285</v>
      </c>
      <c r="B239" s="24">
        <v>650</v>
      </c>
      <c r="C239" s="45">
        <v>5</v>
      </c>
      <c r="D239" s="45">
        <v>2</v>
      </c>
      <c r="E239" s="46" t="s">
        <v>345</v>
      </c>
      <c r="F239" s="46" t="s">
        <v>144</v>
      </c>
      <c r="G239" s="48">
        <f>G240</f>
        <v>1259.5999999999999</v>
      </c>
    </row>
    <row r="240" spans="1:7" ht="27" customHeight="1" x14ac:dyDescent="0.2">
      <c r="A240" s="50" t="s">
        <v>145</v>
      </c>
      <c r="B240" s="24">
        <v>650</v>
      </c>
      <c r="C240" s="45">
        <v>5</v>
      </c>
      <c r="D240" s="45">
        <v>2</v>
      </c>
      <c r="E240" s="46" t="s">
        <v>345</v>
      </c>
      <c r="F240" s="46" t="s">
        <v>146</v>
      </c>
      <c r="G240" s="48">
        <f>G241</f>
        <v>1259.5999999999999</v>
      </c>
    </row>
    <row r="241" spans="1:7" ht="27" customHeight="1" x14ac:dyDescent="0.2">
      <c r="A241" s="50" t="s">
        <v>135</v>
      </c>
      <c r="B241" s="24">
        <v>650</v>
      </c>
      <c r="C241" s="45">
        <v>5</v>
      </c>
      <c r="D241" s="45">
        <v>2</v>
      </c>
      <c r="E241" s="46" t="s">
        <v>345</v>
      </c>
      <c r="F241" s="46" t="s">
        <v>360</v>
      </c>
      <c r="G241" s="93">
        <v>1259.5999999999999</v>
      </c>
    </row>
    <row r="242" spans="1:7" ht="39.75" customHeight="1" x14ac:dyDescent="0.2">
      <c r="A242" s="50" t="s">
        <v>492</v>
      </c>
      <c r="B242" s="24">
        <v>650</v>
      </c>
      <c r="C242" s="45">
        <v>5</v>
      </c>
      <c r="D242" s="45">
        <v>2</v>
      </c>
      <c r="E242" s="46" t="s">
        <v>346</v>
      </c>
      <c r="F242" s="47"/>
      <c r="G242" s="48">
        <f>G243</f>
        <v>36</v>
      </c>
    </row>
    <row r="243" spans="1:7" ht="23.25" customHeight="1" x14ac:dyDescent="0.2">
      <c r="A243" s="50" t="s">
        <v>285</v>
      </c>
      <c r="B243" s="24">
        <v>650</v>
      </c>
      <c r="C243" s="45">
        <v>5</v>
      </c>
      <c r="D243" s="45">
        <v>2</v>
      </c>
      <c r="E243" s="46" t="s">
        <v>346</v>
      </c>
      <c r="F243" s="47">
        <v>200</v>
      </c>
      <c r="G243" s="48">
        <f>G244</f>
        <v>36</v>
      </c>
    </row>
    <row r="244" spans="1:7" ht="23.25" customHeight="1" x14ac:dyDescent="0.2">
      <c r="A244" s="50" t="s">
        <v>145</v>
      </c>
      <c r="B244" s="24">
        <v>650</v>
      </c>
      <c r="C244" s="45">
        <v>5</v>
      </c>
      <c r="D244" s="45">
        <v>2</v>
      </c>
      <c r="E244" s="46" t="s">
        <v>346</v>
      </c>
      <c r="F244" s="47">
        <v>240</v>
      </c>
      <c r="G244" s="48">
        <f>G245</f>
        <v>36</v>
      </c>
    </row>
    <row r="245" spans="1:7" ht="23.25" customHeight="1" x14ac:dyDescent="0.2">
      <c r="A245" s="50" t="s">
        <v>141</v>
      </c>
      <c r="B245" s="24">
        <v>650</v>
      </c>
      <c r="C245" s="45">
        <v>5</v>
      </c>
      <c r="D245" s="45">
        <v>2</v>
      </c>
      <c r="E245" s="46" t="s">
        <v>346</v>
      </c>
      <c r="F245" s="46" t="s">
        <v>360</v>
      </c>
      <c r="G245" s="93">
        <v>36</v>
      </c>
    </row>
    <row r="246" spans="1:7" ht="28.5" customHeight="1" x14ac:dyDescent="0.2">
      <c r="A246" s="49" t="s">
        <v>160</v>
      </c>
      <c r="B246" s="24">
        <v>650</v>
      </c>
      <c r="C246" s="45">
        <v>5</v>
      </c>
      <c r="D246" s="45">
        <v>2</v>
      </c>
      <c r="E246" s="46" t="s">
        <v>311</v>
      </c>
      <c r="F246" s="46" t="s">
        <v>143</v>
      </c>
      <c r="G246" s="48">
        <f>G247</f>
        <v>260</v>
      </c>
    </row>
    <row r="247" spans="1:7" ht="33.75" customHeight="1" x14ac:dyDescent="0.2">
      <c r="A247" s="49" t="s">
        <v>244</v>
      </c>
      <c r="B247" s="24">
        <v>650</v>
      </c>
      <c r="C247" s="45">
        <v>5</v>
      </c>
      <c r="D247" s="45">
        <v>2</v>
      </c>
      <c r="E247" s="46" t="s">
        <v>312</v>
      </c>
      <c r="F247" s="46" t="s">
        <v>143</v>
      </c>
      <c r="G247" s="48">
        <f>G248</f>
        <v>260</v>
      </c>
    </row>
    <row r="248" spans="1:7" ht="33.75" customHeight="1" x14ac:dyDescent="0.2">
      <c r="A248" s="49" t="s">
        <v>245</v>
      </c>
      <c r="B248" s="24">
        <v>650</v>
      </c>
      <c r="C248" s="45">
        <v>5</v>
      </c>
      <c r="D248" s="45">
        <v>2</v>
      </c>
      <c r="E248" s="46" t="s">
        <v>313</v>
      </c>
      <c r="F248" s="46" t="s">
        <v>115</v>
      </c>
      <c r="G248" s="48">
        <f>G249</f>
        <v>260</v>
      </c>
    </row>
    <row r="249" spans="1:7" ht="33.75" customHeight="1" x14ac:dyDescent="0.2">
      <c r="A249" s="50" t="s">
        <v>285</v>
      </c>
      <c r="B249" s="24">
        <v>650</v>
      </c>
      <c r="C249" s="45">
        <v>5</v>
      </c>
      <c r="D249" s="45">
        <v>2</v>
      </c>
      <c r="E249" s="46" t="s">
        <v>313</v>
      </c>
      <c r="F249" s="46" t="s">
        <v>144</v>
      </c>
      <c r="G249" s="48">
        <f>G250</f>
        <v>260</v>
      </c>
    </row>
    <row r="250" spans="1:7" ht="33.75" customHeight="1" x14ac:dyDescent="0.2">
      <c r="A250" s="50" t="s">
        <v>145</v>
      </c>
      <c r="B250" s="24">
        <v>650</v>
      </c>
      <c r="C250" s="45">
        <v>5</v>
      </c>
      <c r="D250" s="45">
        <v>2</v>
      </c>
      <c r="E250" s="46" t="s">
        <v>313</v>
      </c>
      <c r="F250" s="46" t="s">
        <v>146</v>
      </c>
      <c r="G250" s="48">
        <f>G251</f>
        <v>260</v>
      </c>
    </row>
    <row r="251" spans="1:7" ht="22.5" x14ac:dyDescent="0.2">
      <c r="A251" s="50" t="s">
        <v>135</v>
      </c>
      <c r="B251" s="24">
        <v>650</v>
      </c>
      <c r="C251" s="45">
        <v>5</v>
      </c>
      <c r="D251" s="45">
        <v>2</v>
      </c>
      <c r="E251" s="46" t="s">
        <v>313</v>
      </c>
      <c r="F251" s="46">
        <v>244</v>
      </c>
      <c r="G251" s="48">
        <v>260</v>
      </c>
    </row>
    <row r="252" spans="1:7" ht="24" customHeight="1" x14ac:dyDescent="0.2">
      <c r="A252" s="49" t="s">
        <v>224</v>
      </c>
      <c r="B252" s="24">
        <v>650</v>
      </c>
      <c r="C252" s="45">
        <v>5</v>
      </c>
      <c r="D252" s="45">
        <v>2</v>
      </c>
      <c r="E252" s="46" t="s">
        <v>314</v>
      </c>
      <c r="F252" s="46" t="s">
        <v>143</v>
      </c>
      <c r="G252" s="48">
        <f>G253</f>
        <v>120</v>
      </c>
    </row>
    <row r="253" spans="1:7" ht="27.75" customHeight="1" x14ac:dyDescent="0.2">
      <c r="A253" s="49" t="s">
        <v>246</v>
      </c>
      <c r="B253" s="24">
        <v>650</v>
      </c>
      <c r="C253" s="45">
        <v>5</v>
      </c>
      <c r="D253" s="45">
        <v>2</v>
      </c>
      <c r="E253" s="46" t="s">
        <v>315</v>
      </c>
      <c r="F253" s="46" t="s">
        <v>143</v>
      </c>
      <c r="G253" s="48">
        <f>G254</f>
        <v>120</v>
      </c>
    </row>
    <row r="254" spans="1:7" ht="27.75" customHeight="1" x14ac:dyDescent="0.2">
      <c r="A254" s="49" t="s">
        <v>212</v>
      </c>
      <c r="B254" s="24">
        <v>650</v>
      </c>
      <c r="C254" s="45">
        <v>5</v>
      </c>
      <c r="D254" s="45">
        <v>2</v>
      </c>
      <c r="E254" s="46" t="s">
        <v>316</v>
      </c>
      <c r="F254" s="46" t="s">
        <v>115</v>
      </c>
      <c r="G254" s="48">
        <f>G255</f>
        <v>120</v>
      </c>
    </row>
    <row r="255" spans="1:7" ht="27.75" customHeight="1" x14ac:dyDescent="0.2">
      <c r="A255" s="50" t="s">
        <v>285</v>
      </c>
      <c r="B255" s="24">
        <v>650</v>
      </c>
      <c r="C255" s="45">
        <v>5</v>
      </c>
      <c r="D255" s="45">
        <v>2</v>
      </c>
      <c r="E255" s="46" t="s">
        <v>316</v>
      </c>
      <c r="F255" s="46" t="s">
        <v>144</v>
      </c>
      <c r="G255" s="48">
        <f>G256</f>
        <v>120</v>
      </c>
    </row>
    <row r="256" spans="1:7" ht="27.75" customHeight="1" x14ac:dyDescent="0.2">
      <c r="A256" s="50" t="s">
        <v>145</v>
      </c>
      <c r="B256" s="24">
        <v>650</v>
      </c>
      <c r="C256" s="45">
        <v>5</v>
      </c>
      <c r="D256" s="45">
        <v>2</v>
      </c>
      <c r="E256" s="46" t="s">
        <v>316</v>
      </c>
      <c r="F256" s="46" t="s">
        <v>146</v>
      </c>
      <c r="G256" s="48">
        <f>G257</f>
        <v>120</v>
      </c>
    </row>
    <row r="257" spans="1:7" ht="22.5" x14ac:dyDescent="0.2">
      <c r="A257" s="50" t="s">
        <v>135</v>
      </c>
      <c r="B257" s="24">
        <v>650</v>
      </c>
      <c r="C257" s="45">
        <v>5</v>
      </c>
      <c r="D257" s="45">
        <v>2</v>
      </c>
      <c r="E257" s="46" t="s">
        <v>316</v>
      </c>
      <c r="F257" s="46">
        <v>244</v>
      </c>
      <c r="G257" s="48">
        <v>120</v>
      </c>
    </row>
    <row r="258" spans="1:7" ht="11.25" customHeight="1" x14ac:dyDescent="0.2">
      <c r="A258" s="44" t="s">
        <v>46</v>
      </c>
      <c r="B258" s="24">
        <v>650</v>
      </c>
      <c r="C258" s="45">
        <v>5</v>
      </c>
      <c r="D258" s="45">
        <v>3</v>
      </c>
      <c r="E258" s="46" t="s">
        <v>143</v>
      </c>
      <c r="F258" s="46" t="s">
        <v>143</v>
      </c>
      <c r="G258" s="48">
        <f>G259</f>
        <v>2658</v>
      </c>
    </row>
    <row r="259" spans="1:7" ht="22.5" customHeight="1" x14ac:dyDescent="0.2">
      <c r="A259" s="49" t="s">
        <v>484</v>
      </c>
      <c r="B259" s="24">
        <v>650</v>
      </c>
      <c r="C259" s="45">
        <v>5</v>
      </c>
      <c r="D259" s="45">
        <v>3</v>
      </c>
      <c r="E259" s="46">
        <v>2400000000</v>
      </c>
      <c r="F259" s="46" t="s">
        <v>143</v>
      </c>
      <c r="G259" s="48">
        <f>G260+G265+G270+G279</f>
        <v>2658</v>
      </c>
    </row>
    <row r="260" spans="1:7" ht="23.25" customHeight="1" x14ac:dyDescent="0.2">
      <c r="A260" s="49" t="s">
        <v>225</v>
      </c>
      <c r="B260" s="24">
        <v>650</v>
      </c>
      <c r="C260" s="45">
        <v>5</v>
      </c>
      <c r="D260" s="45">
        <v>3</v>
      </c>
      <c r="E260" s="46">
        <v>2400100000</v>
      </c>
      <c r="F260" s="46" t="s">
        <v>143</v>
      </c>
      <c r="G260" s="48">
        <f>G261</f>
        <v>400</v>
      </c>
    </row>
    <row r="261" spans="1:7" ht="27.75" customHeight="1" x14ac:dyDescent="0.2">
      <c r="A261" s="49" t="s">
        <v>212</v>
      </c>
      <c r="B261" s="24">
        <v>650</v>
      </c>
      <c r="C261" s="45">
        <v>5</v>
      </c>
      <c r="D261" s="45">
        <v>3</v>
      </c>
      <c r="E261" s="46">
        <v>2400199990</v>
      </c>
      <c r="F261" s="46" t="s">
        <v>115</v>
      </c>
      <c r="G261" s="48">
        <f>G262</f>
        <v>400</v>
      </c>
    </row>
    <row r="262" spans="1:7" ht="27.75" customHeight="1" x14ac:dyDescent="0.2">
      <c r="A262" s="50" t="s">
        <v>285</v>
      </c>
      <c r="B262" s="24">
        <v>650</v>
      </c>
      <c r="C262" s="45">
        <v>5</v>
      </c>
      <c r="D262" s="45">
        <v>3</v>
      </c>
      <c r="E262" s="46">
        <v>2400199990</v>
      </c>
      <c r="F262" s="46" t="s">
        <v>144</v>
      </c>
      <c r="G262" s="48">
        <f>G263</f>
        <v>400</v>
      </c>
    </row>
    <row r="263" spans="1:7" ht="27.75" customHeight="1" x14ac:dyDescent="0.2">
      <c r="A263" s="50" t="s">
        <v>145</v>
      </c>
      <c r="B263" s="24">
        <v>650</v>
      </c>
      <c r="C263" s="45">
        <v>5</v>
      </c>
      <c r="D263" s="45">
        <v>3</v>
      </c>
      <c r="E263" s="46">
        <v>2400199990</v>
      </c>
      <c r="F263" s="46" t="s">
        <v>146</v>
      </c>
      <c r="G263" s="48">
        <f>G264</f>
        <v>400</v>
      </c>
    </row>
    <row r="264" spans="1:7" ht="22.5" x14ac:dyDescent="0.2">
      <c r="A264" s="50" t="s">
        <v>135</v>
      </c>
      <c r="B264" s="24">
        <v>650</v>
      </c>
      <c r="C264" s="45">
        <v>5</v>
      </c>
      <c r="D264" s="45">
        <v>3</v>
      </c>
      <c r="E264" s="46">
        <v>2400199990</v>
      </c>
      <c r="F264" s="46">
        <v>244</v>
      </c>
      <c r="G264" s="48">
        <v>400</v>
      </c>
    </row>
    <row r="265" spans="1:7" ht="35.25" customHeight="1" x14ac:dyDescent="0.2">
      <c r="A265" s="49" t="s">
        <v>226</v>
      </c>
      <c r="B265" s="24">
        <v>650</v>
      </c>
      <c r="C265" s="45">
        <v>5</v>
      </c>
      <c r="D265" s="45">
        <v>3</v>
      </c>
      <c r="E265" s="46">
        <v>2400200000</v>
      </c>
      <c r="F265" s="46" t="s">
        <v>143</v>
      </c>
      <c r="G265" s="48">
        <f>G266</f>
        <v>700</v>
      </c>
    </row>
    <row r="266" spans="1:7" ht="25.5" customHeight="1" x14ac:dyDescent="0.2">
      <c r="A266" s="49" t="s">
        <v>212</v>
      </c>
      <c r="B266" s="24">
        <v>650</v>
      </c>
      <c r="C266" s="45">
        <v>5</v>
      </c>
      <c r="D266" s="45">
        <v>3</v>
      </c>
      <c r="E266" s="46">
        <v>2400299990</v>
      </c>
      <c r="F266" s="46" t="s">
        <v>115</v>
      </c>
      <c r="G266" s="48">
        <f>G267</f>
        <v>700</v>
      </c>
    </row>
    <row r="267" spans="1:7" ht="25.5" customHeight="1" x14ac:dyDescent="0.2">
      <c r="A267" s="50" t="s">
        <v>285</v>
      </c>
      <c r="B267" s="24">
        <v>650</v>
      </c>
      <c r="C267" s="45">
        <v>5</v>
      </c>
      <c r="D267" s="45">
        <v>3</v>
      </c>
      <c r="E267" s="46">
        <v>2400299990</v>
      </c>
      <c r="F267" s="46" t="s">
        <v>144</v>
      </c>
      <c r="G267" s="48">
        <f>G268</f>
        <v>700</v>
      </c>
    </row>
    <row r="268" spans="1:7" ht="25.5" customHeight="1" x14ac:dyDescent="0.2">
      <c r="A268" s="50" t="s">
        <v>145</v>
      </c>
      <c r="B268" s="24">
        <v>650</v>
      </c>
      <c r="C268" s="45">
        <v>5</v>
      </c>
      <c r="D268" s="45">
        <v>3</v>
      </c>
      <c r="E268" s="46">
        <v>2400299990</v>
      </c>
      <c r="F268" s="46" t="s">
        <v>146</v>
      </c>
      <c r="G268" s="48">
        <f>G269</f>
        <v>700</v>
      </c>
    </row>
    <row r="269" spans="1:7" ht="22.5" x14ac:dyDescent="0.2">
      <c r="A269" s="50" t="s">
        <v>135</v>
      </c>
      <c r="B269" s="24">
        <v>650</v>
      </c>
      <c r="C269" s="45">
        <v>5</v>
      </c>
      <c r="D269" s="45">
        <v>3</v>
      </c>
      <c r="E269" s="46">
        <v>2400299990</v>
      </c>
      <c r="F269" s="46">
        <v>244</v>
      </c>
      <c r="G269" s="48">
        <v>700</v>
      </c>
    </row>
    <row r="270" spans="1:7" ht="22.5" customHeight="1" x14ac:dyDescent="0.2">
      <c r="A270" s="50" t="s">
        <v>227</v>
      </c>
      <c r="B270" s="24">
        <v>650</v>
      </c>
      <c r="C270" s="45">
        <v>5</v>
      </c>
      <c r="D270" s="45">
        <v>3</v>
      </c>
      <c r="E270" s="46">
        <v>2400300000</v>
      </c>
      <c r="F270" s="46"/>
      <c r="G270" s="48">
        <f>G271+G275</f>
        <v>808</v>
      </c>
    </row>
    <row r="271" spans="1:7" ht="22.5" customHeight="1" x14ac:dyDescent="0.2">
      <c r="A271" s="49" t="s">
        <v>489</v>
      </c>
      <c r="B271" s="24">
        <v>650</v>
      </c>
      <c r="C271" s="45">
        <v>5</v>
      </c>
      <c r="D271" s="45">
        <v>3</v>
      </c>
      <c r="E271" s="46" t="s">
        <v>448</v>
      </c>
      <c r="F271" s="46" t="s">
        <v>115</v>
      </c>
      <c r="G271" s="48">
        <f>G272</f>
        <v>800</v>
      </c>
    </row>
    <row r="272" spans="1:7" ht="22.5" customHeight="1" x14ac:dyDescent="0.2">
      <c r="A272" s="50" t="s">
        <v>285</v>
      </c>
      <c r="B272" s="24">
        <v>650</v>
      </c>
      <c r="C272" s="45">
        <v>5</v>
      </c>
      <c r="D272" s="45">
        <v>3</v>
      </c>
      <c r="E272" s="46" t="s">
        <v>448</v>
      </c>
      <c r="F272" s="46" t="s">
        <v>144</v>
      </c>
      <c r="G272" s="48">
        <f>G273</f>
        <v>800</v>
      </c>
    </row>
    <row r="273" spans="1:7" ht="22.5" customHeight="1" x14ac:dyDescent="0.2">
      <c r="A273" s="50" t="s">
        <v>145</v>
      </c>
      <c r="B273" s="24">
        <v>650</v>
      </c>
      <c r="C273" s="45">
        <v>5</v>
      </c>
      <c r="D273" s="45">
        <v>3</v>
      </c>
      <c r="E273" s="46" t="s">
        <v>448</v>
      </c>
      <c r="F273" s="46" t="s">
        <v>146</v>
      </c>
      <c r="G273" s="48">
        <f>G274</f>
        <v>800</v>
      </c>
    </row>
    <row r="274" spans="1:7" ht="22.5" x14ac:dyDescent="0.2">
      <c r="A274" s="50" t="s">
        <v>135</v>
      </c>
      <c r="B274" s="24">
        <v>650</v>
      </c>
      <c r="C274" s="45">
        <v>5</v>
      </c>
      <c r="D274" s="45">
        <v>3</v>
      </c>
      <c r="E274" s="46" t="s">
        <v>448</v>
      </c>
      <c r="F274" s="46">
        <v>244</v>
      </c>
      <c r="G274" s="48">
        <v>800</v>
      </c>
    </row>
    <row r="275" spans="1:7" ht="56.25" x14ac:dyDescent="0.2">
      <c r="A275" s="49" t="s">
        <v>493</v>
      </c>
      <c r="B275" s="24">
        <v>650</v>
      </c>
      <c r="C275" s="45">
        <v>5</v>
      </c>
      <c r="D275" s="45">
        <v>3</v>
      </c>
      <c r="E275" s="46" t="s">
        <v>447</v>
      </c>
      <c r="F275" s="46" t="s">
        <v>115</v>
      </c>
      <c r="G275" s="48">
        <f>G276</f>
        <v>8</v>
      </c>
    </row>
    <row r="276" spans="1:7" ht="22.5" x14ac:dyDescent="0.2">
      <c r="A276" s="50" t="s">
        <v>285</v>
      </c>
      <c r="B276" s="24">
        <v>650</v>
      </c>
      <c r="C276" s="45">
        <v>5</v>
      </c>
      <c r="D276" s="45">
        <v>3</v>
      </c>
      <c r="E276" s="46" t="s">
        <v>447</v>
      </c>
      <c r="F276" s="46" t="s">
        <v>144</v>
      </c>
      <c r="G276" s="48">
        <f>G277</f>
        <v>8</v>
      </c>
    </row>
    <row r="277" spans="1:7" ht="22.5" x14ac:dyDescent="0.2">
      <c r="A277" s="50" t="s">
        <v>145</v>
      </c>
      <c r="B277" s="24">
        <v>650</v>
      </c>
      <c r="C277" s="45">
        <v>5</v>
      </c>
      <c r="D277" s="45">
        <v>3</v>
      </c>
      <c r="E277" s="46" t="s">
        <v>447</v>
      </c>
      <c r="F277" s="46" t="s">
        <v>146</v>
      </c>
      <c r="G277" s="48">
        <f>G278</f>
        <v>8</v>
      </c>
    </row>
    <row r="278" spans="1:7" ht="22.5" x14ac:dyDescent="0.2">
      <c r="A278" s="50" t="s">
        <v>135</v>
      </c>
      <c r="B278" s="24">
        <v>650</v>
      </c>
      <c r="C278" s="45">
        <v>5</v>
      </c>
      <c r="D278" s="45">
        <v>3</v>
      </c>
      <c r="E278" s="46" t="s">
        <v>447</v>
      </c>
      <c r="F278" s="46">
        <v>244</v>
      </c>
      <c r="G278" s="48">
        <v>8</v>
      </c>
    </row>
    <row r="279" spans="1:7" ht="28.5" customHeight="1" x14ac:dyDescent="0.2">
      <c r="A279" s="50" t="s">
        <v>347</v>
      </c>
      <c r="B279" s="24">
        <v>650</v>
      </c>
      <c r="C279" s="45">
        <v>5</v>
      </c>
      <c r="D279" s="45">
        <v>3</v>
      </c>
      <c r="E279" s="46" t="s">
        <v>348</v>
      </c>
      <c r="F279" s="46"/>
      <c r="G279" s="48">
        <f>G280</f>
        <v>750</v>
      </c>
    </row>
    <row r="280" spans="1:7" ht="22.5" customHeight="1" x14ac:dyDescent="0.2">
      <c r="A280" s="50" t="s">
        <v>212</v>
      </c>
      <c r="B280" s="24">
        <v>650</v>
      </c>
      <c r="C280" s="45">
        <v>5</v>
      </c>
      <c r="D280" s="45">
        <v>3</v>
      </c>
      <c r="E280" s="46" t="s">
        <v>349</v>
      </c>
      <c r="F280" s="46" t="s">
        <v>115</v>
      </c>
      <c r="G280" s="48">
        <f>G281</f>
        <v>750</v>
      </c>
    </row>
    <row r="281" spans="1:7" ht="22.5" customHeight="1" x14ac:dyDescent="0.2">
      <c r="A281" s="50" t="s">
        <v>285</v>
      </c>
      <c r="B281" s="24">
        <v>650</v>
      </c>
      <c r="C281" s="45">
        <v>5</v>
      </c>
      <c r="D281" s="45">
        <v>3</v>
      </c>
      <c r="E281" s="46" t="s">
        <v>349</v>
      </c>
      <c r="F281" s="46" t="s">
        <v>144</v>
      </c>
      <c r="G281" s="48">
        <f>G282</f>
        <v>750</v>
      </c>
    </row>
    <row r="282" spans="1:7" ht="22.5" customHeight="1" x14ac:dyDescent="0.2">
      <c r="A282" s="50" t="s">
        <v>145</v>
      </c>
      <c r="B282" s="24">
        <v>650</v>
      </c>
      <c r="C282" s="45">
        <v>5</v>
      </c>
      <c r="D282" s="45">
        <v>3</v>
      </c>
      <c r="E282" s="46" t="s">
        <v>349</v>
      </c>
      <c r="F282" s="46" t="s">
        <v>146</v>
      </c>
      <c r="G282" s="48">
        <f>G283</f>
        <v>750</v>
      </c>
    </row>
    <row r="283" spans="1:7" ht="22.5" x14ac:dyDescent="0.2">
      <c r="A283" s="50" t="s">
        <v>135</v>
      </c>
      <c r="B283" s="24">
        <v>650</v>
      </c>
      <c r="C283" s="45">
        <v>5</v>
      </c>
      <c r="D283" s="45">
        <v>3</v>
      </c>
      <c r="E283" s="46" t="s">
        <v>349</v>
      </c>
      <c r="F283" s="46">
        <v>244</v>
      </c>
      <c r="G283" s="48">
        <v>750</v>
      </c>
    </row>
    <row r="284" spans="1:7" ht="11.25" customHeight="1" x14ac:dyDescent="0.2">
      <c r="A284" s="44" t="s">
        <v>131</v>
      </c>
      <c r="B284" s="24">
        <v>650</v>
      </c>
      <c r="C284" s="45">
        <v>8</v>
      </c>
      <c r="D284" s="45">
        <v>0</v>
      </c>
      <c r="E284" s="46" t="s">
        <v>143</v>
      </c>
      <c r="F284" s="46" t="s">
        <v>143</v>
      </c>
      <c r="G284" s="48">
        <f>G285</f>
        <v>3292.3</v>
      </c>
    </row>
    <row r="285" spans="1:7" ht="11.25" customHeight="1" x14ac:dyDescent="0.2">
      <c r="A285" s="44" t="s">
        <v>47</v>
      </c>
      <c r="B285" s="24">
        <v>650</v>
      </c>
      <c r="C285" s="45">
        <v>8</v>
      </c>
      <c r="D285" s="45">
        <v>1</v>
      </c>
      <c r="E285" s="46" t="s">
        <v>143</v>
      </c>
      <c r="F285" s="46" t="s">
        <v>143</v>
      </c>
      <c r="G285" s="48">
        <f>G286</f>
        <v>3292.3</v>
      </c>
    </row>
    <row r="286" spans="1:7" ht="22.5" customHeight="1" x14ac:dyDescent="0.2">
      <c r="A286" s="49" t="s">
        <v>485</v>
      </c>
      <c r="B286" s="24">
        <v>650</v>
      </c>
      <c r="C286" s="45">
        <v>8</v>
      </c>
      <c r="D286" s="45">
        <v>1</v>
      </c>
      <c r="E286" s="46" t="s">
        <v>291</v>
      </c>
      <c r="F286" s="46" t="s">
        <v>143</v>
      </c>
      <c r="G286" s="48">
        <f>G287+G306</f>
        <v>3292.3</v>
      </c>
    </row>
    <row r="287" spans="1:7" ht="42" customHeight="1" x14ac:dyDescent="0.2">
      <c r="A287" s="49" t="s">
        <v>228</v>
      </c>
      <c r="B287" s="24">
        <v>650</v>
      </c>
      <c r="C287" s="45">
        <v>8</v>
      </c>
      <c r="D287" s="45">
        <v>1</v>
      </c>
      <c r="E287" s="46" t="s">
        <v>292</v>
      </c>
      <c r="F287" s="46" t="s">
        <v>143</v>
      </c>
      <c r="G287" s="48">
        <f>G288</f>
        <v>1671.3</v>
      </c>
    </row>
    <row r="288" spans="1:7" ht="30" customHeight="1" x14ac:dyDescent="0.2">
      <c r="A288" s="49" t="s">
        <v>229</v>
      </c>
      <c r="B288" s="24">
        <v>650</v>
      </c>
      <c r="C288" s="45">
        <v>8</v>
      </c>
      <c r="D288" s="45">
        <v>1</v>
      </c>
      <c r="E288" s="46" t="s">
        <v>293</v>
      </c>
      <c r="F288" s="46"/>
      <c r="G288" s="48">
        <f>G289+G298+G302</f>
        <v>1671.3</v>
      </c>
    </row>
    <row r="289" spans="1:7" ht="37.5" customHeight="1" x14ac:dyDescent="0.2">
      <c r="A289" s="49" t="s">
        <v>209</v>
      </c>
      <c r="B289" s="24">
        <v>650</v>
      </c>
      <c r="C289" s="45">
        <v>8</v>
      </c>
      <c r="D289" s="45">
        <v>1</v>
      </c>
      <c r="E289" s="46" t="s">
        <v>294</v>
      </c>
      <c r="F289" s="46" t="s">
        <v>115</v>
      </c>
      <c r="G289" s="48">
        <f>G290+G295</f>
        <v>1661</v>
      </c>
    </row>
    <row r="290" spans="1:7" ht="37.5" customHeight="1" x14ac:dyDescent="0.2">
      <c r="A290" s="13" t="s">
        <v>147</v>
      </c>
      <c r="B290" s="24">
        <v>650</v>
      </c>
      <c r="C290" s="45">
        <v>8</v>
      </c>
      <c r="D290" s="45">
        <v>1</v>
      </c>
      <c r="E290" s="46" t="s">
        <v>294</v>
      </c>
      <c r="F290" s="46" t="s">
        <v>148</v>
      </c>
      <c r="G290" s="48">
        <f>G291</f>
        <v>1360</v>
      </c>
    </row>
    <row r="291" spans="1:7" ht="37.5" customHeight="1" x14ac:dyDescent="0.2">
      <c r="A291" s="49" t="s">
        <v>149</v>
      </c>
      <c r="B291" s="24">
        <v>650</v>
      </c>
      <c r="C291" s="45">
        <v>8</v>
      </c>
      <c r="D291" s="45">
        <v>1</v>
      </c>
      <c r="E291" s="46" t="s">
        <v>294</v>
      </c>
      <c r="F291" s="46" t="s">
        <v>150</v>
      </c>
      <c r="G291" s="48">
        <f>G292+G293+G294</f>
        <v>1360</v>
      </c>
    </row>
    <row r="292" spans="1:7" ht="45.75" customHeight="1" x14ac:dyDescent="0.2">
      <c r="A292" s="50" t="s">
        <v>252</v>
      </c>
      <c r="B292" s="24">
        <v>650</v>
      </c>
      <c r="C292" s="45">
        <v>8</v>
      </c>
      <c r="D292" s="45">
        <v>1</v>
      </c>
      <c r="E292" s="46" t="s">
        <v>294</v>
      </c>
      <c r="F292" s="46">
        <v>111</v>
      </c>
      <c r="G292" s="48">
        <v>1000</v>
      </c>
    </row>
    <row r="293" spans="1:7" ht="30" customHeight="1" x14ac:dyDescent="0.2">
      <c r="A293" s="50" t="s">
        <v>138</v>
      </c>
      <c r="B293" s="24">
        <v>650</v>
      </c>
      <c r="C293" s="45">
        <v>8</v>
      </c>
      <c r="D293" s="45">
        <v>1</v>
      </c>
      <c r="E293" s="46" t="s">
        <v>294</v>
      </c>
      <c r="F293" s="46">
        <v>112</v>
      </c>
      <c r="G293" s="48">
        <v>60</v>
      </c>
    </row>
    <row r="294" spans="1:7" ht="30" customHeight="1" x14ac:dyDescent="0.2">
      <c r="A294" s="50" t="s">
        <v>253</v>
      </c>
      <c r="B294" s="24">
        <v>650</v>
      </c>
      <c r="C294" s="45">
        <v>8</v>
      </c>
      <c r="D294" s="45">
        <v>1</v>
      </c>
      <c r="E294" s="46" t="s">
        <v>294</v>
      </c>
      <c r="F294" s="46">
        <v>119</v>
      </c>
      <c r="G294" s="48">
        <v>300</v>
      </c>
    </row>
    <row r="295" spans="1:7" ht="30" customHeight="1" x14ac:dyDescent="0.2">
      <c r="A295" s="50" t="s">
        <v>285</v>
      </c>
      <c r="B295" s="24">
        <v>650</v>
      </c>
      <c r="C295" s="45">
        <v>8</v>
      </c>
      <c r="D295" s="45">
        <v>1</v>
      </c>
      <c r="E295" s="46" t="s">
        <v>294</v>
      </c>
      <c r="F295" s="46" t="s">
        <v>144</v>
      </c>
      <c r="G295" s="48">
        <f>G296</f>
        <v>301</v>
      </c>
    </row>
    <row r="296" spans="1:7" ht="30" customHeight="1" x14ac:dyDescent="0.2">
      <c r="A296" s="50" t="s">
        <v>145</v>
      </c>
      <c r="B296" s="24">
        <v>650</v>
      </c>
      <c r="C296" s="45">
        <v>8</v>
      </c>
      <c r="D296" s="45">
        <v>1</v>
      </c>
      <c r="E296" s="46" t="s">
        <v>294</v>
      </c>
      <c r="F296" s="46" t="s">
        <v>146</v>
      </c>
      <c r="G296" s="48">
        <f>G297</f>
        <v>301</v>
      </c>
    </row>
    <row r="297" spans="1:7" ht="30" customHeight="1" x14ac:dyDescent="0.2">
      <c r="A297" s="50" t="s">
        <v>135</v>
      </c>
      <c r="B297" s="24">
        <v>650</v>
      </c>
      <c r="C297" s="45">
        <v>8</v>
      </c>
      <c r="D297" s="45">
        <v>1</v>
      </c>
      <c r="E297" s="46" t="s">
        <v>294</v>
      </c>
      <c r="F297" s="46">
        <v>244</v>
      </c>
      <c r="G297" s="48">
        <v>301</v>
      </c>
    </row>
    <row r="298" spans="1:7" ht="51" customHeight="1" x14ac:dyDescent="0.2">
      <c r="A298" s="49" t="s">
        <v>490</v>
      </c>
      <c r="B298" s="24">
        <v>650</v>
      </c>
      <c r="C298" s="45">
        <v>8</v>
      </c>
      <c r="D298" s="45">
        <v>1</v>
      </c>
      <c r="E298" s="46" t="s">
        <v>295</v>
      </c>
      <c r="F298" s="46" t="s">
        <v>115</v>
      </c>
      <c r="G298" s="48">
        <f>G299</f>
        <v>7.7</v>
      </c>
    </row>
    <row r="299" spans="1:7" ht="51" customHeight="1" x14ac:dyDescent="0.2">
      <c r="A299" s="50" t="s">
        <v>285</v>
      </c>
      <c r="B299" s="24">
        <v>650</v>
      </c>
      <c r="C299" s="45">
        <v>8</v>
      </c>
      <c r="D299" s="45">
        <v>1</v>
      </c>
      <c r="E299" s="46" t="s">
        <v>295</v>
      </c>
      <c r="F299" s="46" t="s">
        <v>144</v>
      </c>
      <c r="G299" s="48">
        <f>G300</f>
        <v>7.7</v>
      </c>
    </row>
    <row r="300" spans="1:7" ht="42" customHeight="1" x14ac:dyDescent="0.2">
      <c r="A300" s="50" t="s">
        <v>145</v>
      </c>
      <c r="B300" s="24">
        <v>650</v>
      </c>
      <c r="C300" s="45">
        <v>8</v>
      </c>
      <c r="D300" s="45">
        <v>1</v>
      </c>
      <c r="E300" s="46" t="s">
        <v>295</v>
      </c>
      <c r="F300" s="46" t="s">
        <v>146</v>
      </c>
      <c r="G300" s="48">
        <f>G301</f>
        <v>7.7</v>
      </c>
    </row>
    <row r="301" spans="1:7" ht="22.5" x14ac:dyDescent="0.2">
      <c r="A301" s="50" t="s">
        <v>135</v>
      </c>
      <c r="B301" s="24">
        <v>650</v>
      </c>
      <c r="C301" s="45">
        <v>8</v>
      </c>
      <c r="D301" s="45">
        <v>1</v>
      </c>
      <c r="E301" s="46" t="s">
        <v>295</v>
      </c>
      <c r="F301" s="46">
        <v>244</v>
      </c>
      <c r="G301" s="48">
        <v>7.7</v>
      </c>
    </row>
    <row r="302" spans="1:7" ht="45" customHeight="1" x14ac:dyDescent="0.2">
      <c r="A302" s="50" t="s">
        <v>494</v>
      </c>
      <c r="B302" s="24">
        <v>650</v>
      </c>
      <c r="C302" s="45">
        <v>8</v>
      </c>
      <c r="D302" s="45">
        <v>1</v>
      </c>
      <c r="E302" s="46" t="s">
        <v>350</v>
      </c>
      <c r="F302" s="47" t="s">
        <v>143</v>
      </c>
      <c r="G302" s="48">
        <f>G303</f>
        <v>2.6</v>
      </c>
    </row>
    <row r="303" spans="1:7" ht="22.5" customHeight="1" x14ac:dyDescent="0.2">
      <c r="A303" s="50" t="s">
        <v>285</v>
      </c>
      <c r="B303" s="24">
        <v>650</v>
      </c>
      <c r="C303" s="45">
        <v>8</v>
      </c>
      <c r="D303" s="45">
        <v>1</v>
      </c>
      <c r="E303" s="46" t="s">
        <v>350</v>
      </c>
      <c r="F303" s="47" t="s">
        <v>144</v>
      </c>
      <c r="G303" s="48">
        <f>G304</f>
        <v>2.6</v>
      </c>
    </row>
    <row r="304" spans="1:7" ht="22.5" customHeight="1" x14ac:dyDescent="0.2">
      <c r="A304" s="50" t="s">
        <v>145</v>
      </c>
      <c r="B304" s="24">
        <v>650</v>
      </c>
      <c r="C304" s="45">
        <v>8</v>
      </c>
      <c r="D304" s="45">
        <v>1</v>
      </c>
      <c r="E304" s="46" t="s">
        <v>350</v>
      </c>
      <c r="F304" s="47" t="s">
        <v>146</v>
      </c>
      <c r="G304" s="48">
        <f>G305</f>
        <v>2.6</v>
      </c>
    </row>
    <row r="305" spans="1:7" ht="22.5" x14ac:dyDescent="0.2">
      <c r="A305" s="50" t="s">
        <v>135</v>
      </c>
      <c r="B305" s="24">
        <v>650</v>
      </c>
      <c r="C305" s="45">
        <v>8</v>
      </c>
      <c r="D305" s="45">
        <v>1</v>
      </c>
      <c r="E305" s="46" t="s">
        <v>350</v>
      </c>
      <c r="F305" s="46" t="s">
        <v>359</v>
      </c>
      <c r="G305" s="48">
        <v>2.6</v>
      </c>
    </row>
    <row r="306" spans="1:7" ht="11.25" customHeight="1" x14ac:dyDescent="0.2">
      <c r="A306" s="49" t="s">
        <v>230</v>
      </c>
      <c r="B306" s="24">
        <v>650</v>
      </c>
      <c r="C306" s="45">
        <v>8</v>
      </c>
      <c r="D306" s="45">
        <v>1</v>
      </c>
      <c r="E306" s="46" t="s">
        <v>296</v>
      </c>
      <c r="F306" s="46" t="s">
        <v>143</v>
      </c>
      <c r="G306" s="48">
        <f>G307</f>
        <v>1621</v>
      </c>
    </row>
    <row r="307" spans="1:7" ht="26.25" customHeight="1" x14ac:dyDescent="0.2">
      <c r="A307" s="49" t="s">
        <v>231</v>
      </c>
      <c r="B307" s="24">
        <v>650</v>
      </c>
      <c r="C307" s="45">
        <v>8</v>
      </c>
      <c r="D307" s="45">
        <v>1</v>
      </c>
      <c r="E307" s="46" t="s">
        <v>298</v>
      </c>
      <c r="F307" s="46" t="s">
        <v>143</v>
      </c>
      <c r="G307" s="48">
        <f>G308</f>
        <v>1621</v>
      </c>
    </row>
    <row r="308" spans="1:7" ht="26.25" customHeight="1" x14ac:dyDescent="0.2">
      <c r="A308" s="49" t="s">
        <v>209</v>
      </c>
      <c r="B308" s="24">
        <v>650</v>
      </c>
      <c r="C308" s="45">
        <v>8</v>
      </c>
      <c r="D308" s="45">
        <v>1</v>
      </c>
      <c r="E308" s="46" t="s">
        <v>297</v>
      </c>
      <c r="F308" s="46" t="s">
        <v>115</v>
      </c>
      <c r="G308" s="48">
        <f>G309+G314</f>
        <v>1621</v>
      </c>
    </row>
    <row r="309" spans="1:7" ht="26.25" customHeight="1" x14ac:dyDescent="0.2">
      <c r="A309" s="13" t="s">
        <v>147</v>
      </c>
      <c r="B309" s="24">
        <v>650</v>
      </c>
      <c r="C309" s="45">
        <v>8</v>
      </c>
      <c r="D309" s="45">
        <v>1</v>
      </c>
      <c r="E309" s="46" t="s">
        <v>297</v>
      </c>
      <c r="F309" s="46" t="s">
        <v>148</v>
      </c>
      <c r="G309" s="48">
        <f>G310</f>
        <v>220</v>
      </c>
    </row>
    <row r="310" spans="1:7" ht="26.25" customHeight="1" x14ac:dyDescent="0.2">
      <c r="A310" s="49" t="s">
        <v>149</v>
      </c>
      <c r="B310" s="24">
        <v>650</v>
      </c>
      <c r="C310" s="45">
        <v>8</v>
      </c>
      <c r="D310" s="45">
        <v>1</v>
      </c>
      <c r="E310" s="46" t="s">
        <v>297</v>
      </c>
      <c r="F310" s="46" t="s">
        <v>150</v>
      </c>
      <c r="G310" s="48">
        <f t="shared" ref="G310" si="9">G311+G312+G313</f>
        <v>220</v>
      </c>
    </row>
    <row r="311" spans="1:7" ht="43.5" customHeight="1" x14ac:dyDescent="0.2">
      <c r="A311" s="50" t="s">
        <v>252</v>
      </c>
      <c r="B311" s="24">
        <v>650</v>
      </c>
      <c r="C311" s="45">
        <v>8</v>
      </c>
      <c r="D311" s="45">
        <v>1</v>
      </c>
      <c r="E311" s="46" t="s">
        <v>297</v>
      </c>
      <c r="F311" s="46">
        <v>111</v>
      </c>
      <c r="G311" s="48">
        <v>170</v>
      </c>
    </row>
    <row r="312" spans="1:7" ht="22.5" x14ac:dyDescent="0.2">
      <c r="A312" s="50" t="s">
        <v>138</v>
      </c>
      <c r="B312" s="24">
        <v>650</v>
      </c>
      <c r="C312" s="45">
        <v>8</v>
      </c>
      <c r="D312" s="45">
        <v>1</v>
      </c>
      <c r="E312" s="46" t="s">
        <v>297</v>
      </c>
      <c r="F312" s="46">
        <v>112</v>
      </c>
      <c r="G312" s="48">
        <v>0</v>
      </c>
    </row>
    <row r="313" spans="1:7" ht="33.75" x14ac:dyDescent="0.2">
      <c r="A313" s="50" t="s">
        <v>253</v>
      </c>
      <c r="B313" s="24">
        <v>650</v>
      </c>
      <c r="C313" s="45">
        <v>8</v>
      </c>
      <c r="D313" s="45">
        <v>1</v>
      </c>
      <c r="E313" s="46" t="s">
        <v>297</v>
      </c>
      <c r="F313" s="46">
        <v>119</v>
      </c>
      <c r="G313" s="48">
        <v>50</v>
      </c>
    </row>
    <row r="314" spans="1:7" ht="22.5" customHeight="1" x14ac:dyDescent="0.2">
      <c r="A314" s="50" t="s">
        <v>285</v>
      </c>
      <c r="B314" s="24">
        <v>650</v>
      </c>
      <c r="C314" s="45">
        <v>8</v>
      </c>
      <c r="D314" s="45">
        <v>1</v>
      </c>
      <c r="E314" s="46" t="s">
        <v>297</v>
      </c>
      <c r="F314" s="46" t="s">
        <v>144</v>
      </c>
      <c r="G314" s="48">
        <f>G315</f>
        <v>1401</v>
      </c>
    </row>
    <row r="315" spans="1:7" ht="22.5" customHeight="1" x14ac:dyDescent="0.2">
      <c r="A315" s="50" t="s">
        <v>145</v>
      </c>
      <c r="B315" s="24">
        <v>650</v>
      </c>
      <c r="C315" s="45">
        <v>8</v>
      </c>
      <c r="D315" s="45">
        <v>1</v>
      </c>
      <c r="E315" s="46" t="s">
        <v>297</v>
      </c>
      <c r="F315" s="46" t="s">
        <v>146</v>
      </c>
      <c r="G315" s="48">
        <f>G316</f>
        <v>1401</v>
      </c>
    </row>
    <row r="316" spans="1:7" ht="22.5" x14ac:dyDescent="0.2">
      <c r="A316" s="50" t="s">
        <v>135</v>
      </c>
      <c r="B316" s="24">
        <v>650</v>
      </c>
      <c r="C316" s="45">
        <v>8</v>
      </c>
      <c r="D316" s="45">
        <v>1</v>
      </c>
      <c r="E316" s="46" t="s">
        <v>297</v>
      </c>
      <c r="F316" s="46">
        <v>244</v>
      </c>
      <c r="G316" s="93">
        <v>1401</v>
      </c>
    </row>
    <row r="317" spans="1:7" ht="11.25" customHeight="1" x14ac:dyDescent="0.2">
      <c r="A317" s="44" t="s">
        <v>132</v>
      </c>
      <c r="B317" s="24">
        <v>650</v>
      </c>
      <c r="C317" s="45">
        <v>11</v>
      </c>
      <c r="D317" s="45">
        <v>0</v>
      </c>
      <c r="E317" s="46" t="s">
        <v>143</v>
      </c>
      <c r="F317" s="46" t="s">
        <v>143</v>
      </c>
      <c r="G317" s="48">
        <f>G318</f>
        <v>5594.4</v>
      </c>
    </row>
    <row r="318" spans="1:7" ht="11.25" customHeight="1" x14ac:dyDescent="0.2">
      <c r="A318" s="44" t="s">
        <v>48</v>
      </c>
      <c r="B318" s="24">
        <v>650</v>
      </c>
      <c r="C318" s="45">
        <v>11</v>
      </c>
      <c r="D318" s="45">
        <v>1</v>
      </c>
      <c r="E318" s="46" t="s">
        <v>143</v>
      </c>
      <c r="F318" s="46" t="s">
        <v>143</v>
      </c>
      <c r="G318" s="48">
        <f>G319</f>
        <v>5594.4</v>
      </c>
    </row>
    <row r="319" spans="1:7" ht="30" customHeight="1" x14ac:dyDescent="0.2">
      <c r="A319" s="49" t="s">
        <v>486</v>
      </c>
      <c r="B319" s="24">
        <v>650</v>
      </c>
      <c r="C319" s="45">
        <v>11</v>
      </c>
      <c r="D319" s="45">
        <v>1</v>
      </c>
      <c r="E319" s="46" t="s">
        <v>299</v>
      </c>
      <c r="F319" s="46" t="s">
        <v>143</v>
      </c>
      <c r="G319" s="48">
        <f>G320</f>
        <v>5594.4</v>
      </c>
    </row>
    <row r="320" spans="1:7" ht="15" customHeight="1" x14ac:dyDescent="0.2">
      <c r="A320" s="49" t="s">
        <v>151</v>
      </c>
      <c r="B320" s="24">
        <v>650</v>
      </c>
      <c r="C320" s="45">
        <v>11</v>
      </c>
      <c r="D320" s="45">
        <v>1</v>
      </c>
      <c r="E320" s="46" t="s">
        <v>300</v>
      </c>
      <c r="F320" s="46" t="s">
        <v>143</v>
      </c>
      <c r="G320" s="48">
        <f>G321</f>
        <v>5594.4</v>
      </c>
    </row>
    <row r="321" spans="1:7" ht="31.5" customHeight="1" x14ac:dyDescent="0.2">
      <c r="A321" s="49" t="s">
        <v>232</v>
      </c>
      <c r="B321" s="24">
        <v>650</v>
      </c>
      <c r="C321" s="45">
        <v>11</v>
      </c>
      <c r="D321" s="45">
        <v>1</v>
      </c>
      <c r="E321" s="46" t="s">
        <v>301</v>
      </c>
      <c r="F321" s="46"/>
      <c r="G321" s="48">
        <f>G322</f>
        <v>5594.4</v>
      </c>
    </row>
    <row r="322" spans="1:7" ht="32.25" customHeight="1" x14ac:dyDescent="0.2">
      <c r="A322" s="49" t="s">
        <v>209</v>
      </c>
      <c r="B322" s="24">
        <v>650</v>
      </c>
      <c r="C322" s="45">
        <v>11</v>
      </c>
      <c r="D322" s="45">
        <v>1</v>
      </c>
      <c r="E322" s="46" t="s">
        <v>302</v>
      </c>
      <c r="F322" s="46" t="s">
        <v>115</v>
      </c>
      <c r="G322" s="48">
        <f>G323+G328+G331</f>
        <v>5594.4</v>
      </c>
    </row>
    <row r="323" spans="1:7" ht="32.25" customHeight="1" x14ac:dyDescent="0.2">
      <c r="A323" s="13" t="s">
        <v>147</v>
      </c>
      <c r="B323" s="24">
        <v>650</v>
      </c>
      <c r="C323" s="45">
        <v>11</v>
      </c>
      <c r="D323" s="45">
        <v>1</v>
      </c>
      <c r="E323" s="46" t="s">
        <v>302</v>
      </c>
      <c r="F323" s="46" t="s">
        <v>148</v>
      </c>
      <c r="G323" s="48">
        <f>G324</f>
        <v>4215</v>
      </c>
    </row>
    <row r="324" spans="1:7" ht="32.25" customHeight="1" x14ac:dyDescent="0.2">
      <c r="A324" s="49" t="s">
        <v>149</v>
      </c>
      <c r="B324" s="24">
        <v>650</v>
      </c>
      <c r="C324" s="45">
        <v>11</v>
      </c>
      <c r="D324" s="45">
        <v>1</v>
      </c>
      <c r="E324" s="46" t="s">
        <v>302</v>
      </c>
      <c r="F324" s="46" t="s">
        <v>150</v>
      </c>
      <c r="G324" s="48">
        <f>G325+G326+G327</f>
        <v>4215</v>
      </c>
    </row>
    <row r="325" spans="1:7" x14ac:dyDescent="0.2">
      <c r="A325" s="50" t="s">
        <v>252</v>
      </c>
      <c r="B325" s="24">
        <v>650</v>
      </c>
      <c r="C325" s="45">
        <v>11</v>
      </c>
      <c r="D325" s="45">
        <v>1</v>
      </c>
      <c r="E325" s="46" t="s">
        <v>302</v>
      </c>
      <c r="F325" s="46">
        <v>111</v>
      </c>
      <c r="G325" s="48">
        <v>3000</v>
      </c>
    </row>
    <row r="326" spans="1:7" ht="22.5" x14ac:dyDescent="0.2">
      <c r="A326" s="50" t="s">
        <v>138</v>
      </c>
      <c r="B326" s="24">
        <v>650</v>
      </c>
      <c r="C326" s="45">
        <v>11</v>
      </c>
      <c r="D326" s="45">
        <v>1</v>
      </c>
      <c r="E326" s="46" t="s">
        <v>302</v>
      </c>
      <c r="F326" s="46">
        <v>112</v>
      </c>
      <c r="G326" s="48">
        <v>295</v>
      </c>
    </row>
    <row r="327" spans="1:7" ht="33.75" x14ac:dyDescent="0.2">
      <c r="A327" s="50" t="s">
        <v>253</v>
      </c>
      <c r="B327" s="24">
        <v>650</v>
      </c>
      <c r="C327" s="45">
        <v>11</v>
      </c>
      <c r="D327" s="45">
        <v>1</v>
      </c>
      <c r="E327" s="46" t="s">
        <v>302</v>
      </c>
      <c r="F327" s="46">
        <v>119</v>
      </c>
      <c r="G327" s="48">
        <v>920</v>
      </c>
    </row>
    <row r="328" spans="1:7" ht="22.5" customHeight="1" x14ac:dyDescent="0.2">
      <c r="A328" s="50" t="s">
        <v>285</v>
      </c>
      <c r="B328" s="24">
        <v>650</v>
      </c>
      <c r="C328" s="45">
        <v>11</v>
      </c>
      <c r="D328" s="45">
        <v>1</v>
      </c>
      <c r="E328" s="46" t="s">
        <v>321</v>
      </c>
      <c r="F328" s="37" t="s">
        <v>144</v>
      </c>
      <c r="G328" s="48">
        <f>G329</f>
        <v>1376.9</v>
      </c>
    </row>
    <row r="329" spans="1:7" ht="22.5" customHeight="1" x14ac:dyDescent="0.2">
      <c r="A329" s="50" t="s">
        <v>145</v>
      </c>
      <c r="B329" s="24">
        <v>650</v>
      </c>
      <c r="C329" s="45">
        <v>11</v>
      </c>
      <c r="D329" s="45">
        <v>1</v>
      </c>
      <c r="E329" s="46" t="s">
        <v>322</v>
      </c>
      <c r="F329" s="37" t="s">
        <v>146</v>
      </c>
      <c r="G329" s="48">
        <f>G330</f>
        <v>1376.9</v>
      </c>
    </row>
    <row r="330" spans="1:7" ht="22.5" x14ac:dyDescent="0.2">
      <c r="A330" s="50" t="s">
        <v>135</v>
      </c>
      <c r="B330" s="24">
        <v>650</v>
      </c>
      <c r="C330" s="45">
        <v>11</v>
      </c>
      <c r="D330" s="45">
        <v>1</v>
      </c>
      <c r="E330" s="46" t="s">
        <v>302</v>
      </c>
      <c r="F330" s="37">
        <v>244</v>
      </c>
      <c r="G330" s="48">
        <v>1376.9</v>
      </c>
    </row>
    <row r="331" spans="1:7" ht="11.25" customHeight="1" x14ac:dyDescent="0.2">
      <c r="A331" s="50" t="s">
        <v>154</v>
      </c>
      <c r="B331" s="24">
        <v>650</v>
      </c>
      <c r="C331" s="45">
        <v>11</v>
      </c>
      <c r="D331" s="45">
        <v>1</v>
      </c>
      <c r="E331" s="46" t="s">
        <v>321</v>
      </c>
      <c r="F331" s="37" t="s">
        <v>155</v>
      </c>
      <c r="G331" s="48">
        <f>G332</f>
        <v>2.5</v>
      </c>
    </row>
    <row r="332" spans="1:7" ht="11.25" customHeight="1" x14ac:dyDescent="0.2">
      <c r="A332" s="50" t="s">
        <v>156</v>
      </c>
      <c r="B332" s="24">
        <v>650</v>
      </c>
      <c r="C332" s="45">
        <v>11</v>
      </c>
      <c r="D332" s="45">
        <v>1</v>
      </c>
      <c r="E332" s="46" t="s">
        <v>322</v>
      </c>
      <c r="F332" s="37" t="s">
        <v>157</v>
      </c>
      <c r="G332" s="48">
        <f>G333+G334+G335</f>
        <v>2.5</v>
      </c>
    </row>
    <row r="333" spans="1:7" x14ac:dyDescent="0.2">
      <c r="A333" s="50" t="s">
        <v>254</v>
      </c>
      <c r="B333" s="24">
        <v>650</v>
      </c>
      <c r="C333" s="45">
        <v>11</v>
      </c>
      <c r="D333" s="45">
        <v>1</v>
      </c>
      <c r="E333" s="46" t="s">
        <v>302</v>
      </c>
      <c r="F333" s="37">
        <v>851</v>
      </c>
      <c r="G333" s="48">
        <v>0</v>
      </c>
    </row>
    <row r="334" spans="1:7" x14ac:dyDescent="0.2">
      <c r="A334" s="50" t="s">
        <v>255</v>
      </c>
      <c r="B334" s="24">
        <v>650</v>
      </c>
      <c r="C334" s="45">
        <v>11</v>
      </c>
      <c r="D334" s="45">
        <v>1</v>
      </c>
      <c r="E334" s="46" t="s">
        <v>302</v>
      </c>
      <c r="F334" s="37">
        <v>852</v>
      </c>
      <c r="G334" s="48">
        <v>2.5</v>
      </c>
    </row>
    <row r="335" spans="1:7" x14ac:dyDescent="0.2">
      <c r="A335" s="50" t="s">
        <v>353</v>
      </c>
      <c r="B335" s="24">
        <v>650</v>
      </c>
      <c r="C335" s="45">
        <v>11</v>
      </c>
      <c r="D335" s="45">
        <v>1</v>
      </c>
      <c r="E335" s="46" t="s">
        <v>302</v>
      </c>
      <c r="F335" s="37" t="s">
        <v>354</v>
      </c>
      <c r="G335" s="48">
        <v>0</v>
      </c>
    </row>
    <row r="336" spans="1:7" ht="12" thickBot="1" x14ac:dyDescent="0.25">
      <c r="A336" s="58"/>
      <c r="B336" s="59"/>
      <c r="C336" s="59"/>
      <c r="D336" s="59"/>
      <c r="E336" s="60"/>
      <c r="F336" s="147" t="s">
        <v>352</v>
      </c>
      <c r="G336" s="62">
        <f>G6+G124+G133+G175+G218+G284+G317</f>
        <v>36100.6</v>
      </c>
    </row>
    <row r="337" spans="1:7" x14ac:dyDescent="0.2">
      <c r="A337" s="97"/>
      <c r="B337" s="98"/>
      <c r="C337" s="98"/>
      <c r="D337" s="98"/>
      <c r="E337" s="99"/>
      <c r="F337" s="100"/>
      <c r="G337" s="101"/>
    </row>
    <row r="338" spans="1:7" x14ac:dyDescent="0.2">
      <c r="G338" s="102"/>
    </row>
    <row r="339" spans="1:7" x14ac:dyDescent="0.2">
      <c r="G339" s="103"/>
    </row>
    <row r="341" spans="1:7" x14ac:dyDescent="0.2">
      <c r="G341" s="103"/>
    </row>
  </sheetData>
  <autoFilter ref="A5:G336"/>
  <mergeCells count="8">
    <mergeCell ref="A2:G2"/>
    <mergeCell ref="F1:G1"/>
    <mergeCell ref="A4:A5"/>
    <mergeCell ref="B4:B5"/>
    <mergeCell ref="C4:C5"/>
    <mergeCell ref="D4:D5"/>
    <mergeCell ref="E4:E5"/>
    <mergeCell ref="F4:F5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доходы 2017</vt:lpstr>
      <vt:lpstr>доходы 18(19)</vt:lpstr>
      <vt:lpstr>расходы 2017</vt:lpstr>
      <vt:lpstr>расходы 18(19)</vt:lpstr>
      <vt:lpstr>программы 2017</vt:lpstr>
      <vt:lpstr>программы 18(19)</vt:lpstr>
      <vt:lpstr>разделы 2017</vt:lpstr>
      <vt:lpstr>разделы 18(19)</vt:lpstr>
      <vt:lpstr>расходы по структуре 2017</vt:lpstr>
      <vt:lpstr>расходы по структуре 18(19)</vt:lpstr>
      <vt:lpstr>ДФ 2017</vt:lpstr>
      <vt:lpstr>ДФ 18(19)</vt:lpstr>
      <vt:lpstr>иные мт 2017</vt:lpstr>
      <vt:lpstr>иные мт 18(19)</vt:lpstr>
      <vt:lpstr>дефицит 2017</vt:lpstr>
      <vt:lpstr>дефицит 18(19)</vt:lpstr>
      <vt:lpstr>гл. админист доход</vt:lpstr>
      <vt:lpstr>г. админист дефицита</vt:lpstr>
      <vt:lpstr>полномочия 2017</vt:lpstr>
      <vt:lpstr>мун.долг 2017</vt:lpstr>
      <vt:lpstr>мун.долг 2018</vt:lpstr>
      <vt:lpstr>мун.долг 2019</vt:lpstr>
      <vt:lpstr>Лист1</vt:lpstr>
      <vt:lpstr>'доходы 18(19)'!Область_печати</vt:lpstr>
      <vt:lpstr>'доходы 2017'!Область_печати</vt:lpstr>
      <vt:lpstr>'разделы 18(19)'!Область_печати</vt:lpstr>
      <vt:lpstr>'разделы 2017'!Область_печати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2016-11-22T12:38:36Z</cp:lastPrinted>
  <dcterms:created xsi:type="dcterms:W3CDTF">2013-11-27T09:07:44Z</dcterms:created>
  <dcterms:modified xsi:type="dcterms:W3CDTF">2016-12-21T11:19:47Z</dcterms:modified>
</cp:coreProperties>
</file>